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O-EDM\(01) SWM\EDM-Gas\"/>
    </mc:Choice>
  </mc:AlternateContent>
  <bookViews>
    <workbookView xWindow="0" yWindow="0" windowWidth="25200" windowHeight="1155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G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J63" i="18"/>
  <c r="D32" i="18"/>
  <c r="L31" i="18" s="1"/>
  <c r="K5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H31" i="18"/>
  <c r="K31" i="18"/>
  <c r="G31" i="18"/>
  <c r="J31" i="18"/>
  <c r="F31" i="18"/>
  <c r="M31" i="18"/>
  <c r="H53" i="18"/>
  <c r="H63" i="18"/>
  <c r="D24" i="15"/>
  <c r="C23" i="15"/>
  <c r="I31" i="18" l="1"/>
  <c r="N31" i="18"/>
  <c r="E31" i="18" s="1"/>
  <c r="G21" i="18"/>
  <c r="E21" i="18" s="1"/>
  <c r="I21" i="18"/>
  <c r="N21" i="18"/>
  <c r="D56" i="18"/>
  <c r="J55" i="18" s="1"/>
  <c r="H21" i="18"/>
  <c r="F21" i="18"/>
  <c r="K21" i="18"/>
  <c r="M21" i="18"/>
  <c r="L21" i="18"/>
  <c r="D66" i="18"/>
  <c r="K65" i="18" s="1"/>
  <c r="L65" i="18"/>
  <c r="L55" i="18"/>
  <c r="F69" i="17"/>
  <c r="G69" i="17"/>
  <c r="H69" i="17"/>
  <c r="I69" i="17"/>
  <c r="J69" i="17"/>
  <c r="K69" i="17"/>
  <c r="L69" i="17"/>
  <c r="M69" i="17"/>
  <c r="N69" i="17"/>
  <c r="E69" i="17"/>
  <c r="M55" i="18" l="1"/>
  <c r="G55" i="18"/>
  <c r="I55" i="18"/>
  <c r="H55" i="18"/>
  <c r="K55" i="18"/>
  <c r="N55" i="18"/>
  <c r="F55" i="18"/>
  <c r="M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55" i="18" l="1"/>
  <c r="E65" i="18"/>
  <c r="X12" i="7"/>
  <c r="X21" i="7"/>
  <c r="X25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H63" i="17"/>
  <c r="G53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3" i="7" s="1"/>
  <c r="H21" i="4"/>
  <c r="V13" i="7" s="1"/>
  <c r="G21" i="4"/>
  <c r="U13" i="7" s="1"/>
  <c r="F21" i="4"/>
  <c r="T13" i="7" s="1"/>
  <c r="E21" i="4"/>
  <c r="S13" i="7" s="1"/>
  <c r="D21" i="4"/>
  <c r="R13" i="7" s="1"/>
  <c r="M20" i="4"/>
  <c r="M19" i="4"/>
  <c r="M16" i="4"/>
  <c r="M18" i="4"/>
  <c r="M17" i="4"/>
  <c r="M15" i="4"/>
  <c r="M14" i="4"/>
  <c r="M13" i="4"/>
  <c r="M12" i="4"/>
  <c r="M11" i="4"/>
  <c r="X13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25" i="7" l="1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P25" i="7"/>
  <c r="L25" i="7"/>
  <c r="H25" i="7"/>
  <c r="N24" i="7"/>
  <c r="J24" i="7"/>
  <c r="P23" i="7"/>
  <c r="L23" i="7"/>
  <c r="F25" i="7"/>
  <c r="K23" i="7"/>
  <c r="M22" i="7"/>
  <c r="O21" i="7"/>
  <c r="F21" i="7"/>
  <c r="I20" i="7"/>
  <c r="K19" i="7"/>
  <c r="M18" i="7"/>
  <c r="O17" i="7"/>
  <c r="F17" i="7"/>
  <c r="I16" i="7"/>
  <c r="K15" i="7"/>
  <c r="M14" i="7"/>
  <c r="O13" i="7"/>
  <c r="F13" i="7"/>
  <c r="I12" i="7"/>
  <c r="P15" i="7"/>
  <c r="J14" i="7"/>
  <c r="N12" i="7"/>
  <c r="O25" i="7"/>
  <c r="I22" i="7"/>
  <c r="M20" i="7"/>
  <c r="F19" i="7"/>
  <c r="O15" i="7"/>
  <c r="M12" i="7"/>
  <c r="M24" i="7"/>
  <c r="H23" i="7"/>
  <c r="J22" i="7"/>
  <c r="L21" i="7"/>
  <c r="N20" i="7"/>
  <c r="P19" i="7"/>
  <c r="H19" i="7"/>
  <c r="J18" i="7"/>
  <c r="L17" i="7"/>
  <c r="N16" i="7"/>
  <c r="H15" i="7"/>
  <c r="L13" i="7"/>
  <c r="I24" i="7"/>
  <c r="F23" i="7"/>
  <c r="K21" i="7"/>
  <c r="I18" i="7"/>
  <c r="M16" i="7"/>
  <c r="I14" i="7"/>
  <c r="K25" i="7"/>
  <c r="O23" i="7"/>
  <c r="N22" i="7"/>
  <c r="P21" i="7"/>
  <c r="H21" i="7"/>
  <c r="J20" i="7"/>
  <c r="L19" i="7"/>
  <c r="N18" i="7"/>
  <c r="P17" i="7"/>
  <c r="H17" i="7"/>
  <c r="J16" i="7"/>
  <c r="L15" i="7"/>
  <c r="N14" i="7"/>
  <c r="P13" i="7"/>
  <c r="H13" i="7"/>
  <c r="J12" i="7"/>
  <c r="O19" i="7"/>
  <c r="K17" i="7"/>
  <c r="F15" i="7"/>
  <c r="K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<sst xmlns="http://schemas.openxmlformats.org/spreadsheetml/2006/main" count="1373" uniqueCount="678">
  <si>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</si>
  <si>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</si>
  <si>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</si>
  <si>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</si>
  <si>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</si>
  <si>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</si>
  <si>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</si>
  <si>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</si>
  <si>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</si>
  <si>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</si>
  <si>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</si>
  <si>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</si>
  <si>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</si>
  <si>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</si>
  <si>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</si>
  <si>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</si>
  <si>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</si>
  <si>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</si>
  <si>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</si>
  <si>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</si>
  <si>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</si>
  <si>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</si>
  <si>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</si>
  <si>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</si>
  <si>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</si>
  <si>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</si>
  <si>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</si>
  <si>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</si>
  <si>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</si>
  <si>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</si>
  <si>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</si>
  <si>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</si>
  <si>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</si>
  <si>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</si>
  <si>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</si>
  <si>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</si>
  <si>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</si>
  <si>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</si>
  <si>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</si>
  <si>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</si>
  <si>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</si>
  <si>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</si>
  <si>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</si>
  <si>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</si>
  <si>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</si>
  <si>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</si>
  <si>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</si>
  <si>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</si>
  <si>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</si>
  <si>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</si>
  <si>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</si>
  <si>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</si>
  <si>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</si>
  <si>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</si>
  <si>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</si>
  <si>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</si>
  <si>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</si>
  <si>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</si>
  <si>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</si>
  <si>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</si>
  <si>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</si>
  <si>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</si>
  <si>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</si>
  <si>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</si>
  <si>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</si>
  <si>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</si>
  <si>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</si>
  <si>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</si>
  <si>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</si>
  <si>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</si>
  <si>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</si>
  <si>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</si>
  <si>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</si>
  <si>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</si>
  <si>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</si>
  <si>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</si>
  <si>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</si>
  <si>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</si>
  <si>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</si>
  <si>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</si>
  <si>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</si>
  <si>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</si>
  <si>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</si>
  <si>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</si>
  <si>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</si>
  <si>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</si>
  <si>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</si>
  <si>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</si>
  <si>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</si>
  <si>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</si>
  <si>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</si>
  <si>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</si>
  <si>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</si>
  <si>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</si>
  <si>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</si>
  <si>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</si>
  <si>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</si>
  <si>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</si>
  <si>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</si>
  <si>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</si>
  <si>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</si>
  <si>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</si>
  <si>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</si>
  <si>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</si>
  <si>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</si>
  <si>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</si>
  <si>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</si>
  <si>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</si>
  <si>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</si>
  <si>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</si>
  <si>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</si>
  <si>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</si>
  <si>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</si>
  <si>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</si>
  <si>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</si>
  <si>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</si>
  <si>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</si>
  <si>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</si>
  <si>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</si>
  <si>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</si>
  <si>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</si>
  <si>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</si>
  <si>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</si>
  <si>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</si>
  <si>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</si>
  <si>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</si>
  <si>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</si>
  <si>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</si>
  <si>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</si>
  <si>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</si>
  <si>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</si>
  <si>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</si>
  <si>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</si>
  <si>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</si>
  <si>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</si>
  <si>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</si>
  <si>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</si>
  <si>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</si>
  <si>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</si>
  <si>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</si>
  <si>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</si>
  <si>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</si>
  <si>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</si>
  <si>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</si>
  <si>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</si>
  <si>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</si>
  <si>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</si>
  <si>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</si>
  <si>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</si>
  <si>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</si>
  <si>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</si>
  <si>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</si>
  <si>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</si>
  <si>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</si>
  <si>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</si>
  <si>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</si>
  <si>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</si>
  <si>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</si>
  <si>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</si>
  <si>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</si>
  <si>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</si>
  <si>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</si>
  <si>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</si>
  <si>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</si>
  <si>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</si>
  <si>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</si>
  <si>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</si>
  <si>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</si>
  <si>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</si>
  <si>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</si>
  <si>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</si>
  <si>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</si>
  <si>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</si>
  <si>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</si>
  <si>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</si>
  <si>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</si>
  <si>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</si>
  <si>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</si>
  <si>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</si>
  <si>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</si>
  <si>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</si>
  <si>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</si>
  <si>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</si>
  <si>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</si>
  <si>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</si>
  <si>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</si>
  <si>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</si>
  <si>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</si>
  <si>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</si>
  <si>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</si>
  <si>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</si>
  <si>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</si>
  <si>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</si>
  <si>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</si>
  <si>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</si>
  <si>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</si>
  <si>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</si>
  <si>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</si>
  <si>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</si>
  <si>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</si>
  <si>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</si>
  <si>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</si>
  <si>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</si>
  <si>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</si>
  <si>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</si>
  <si>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</si>
  <si>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</si>
  <si>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</si>
  <si>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</si>
  <si>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</si>
  <si>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</si>
  <si>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</si>
  <si>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</si>
  <si>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</si>
  <si>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</si>
  <si>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</si>
  <si>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</si>
  <si>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</si>
  <si>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</si>
  <si>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</si>
  <si>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</si>
  <si>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</si>
  <si>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</si>
  <si>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</si>
  <si>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</si>
  <si>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</si>
  <si>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</si>
  <si>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</si>
  <si>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</si>
  <si>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</si>
  <si>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</si>
  <si>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</si>
  <si>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</si>
  <si>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</si>
  <si>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</si>
  <si>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</si>
  <si>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</si>
  <si>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</si>
  <si>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</si>
  <si>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</si>
  <si>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</si>
  <si>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</si>
  <si>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</si>
  <si>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</si>
  <si>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</si>
  <si>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</si>
  <si>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</si>
  <si>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</si>
  <si>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</si>
  <si>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</si>
  <si>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</si>
  <si>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</si>
  <si>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</si>
  <si>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</si>
  <si>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</si>
  <si>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</si>
  <si>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</si>
  <si>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</si>
  <si>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</si>
  <si>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</si>
  <si>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</si>
  <si>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</si>
  <si>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</si>
  <si>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</si>
  <si>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</si>
  <si>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</si>
  <si>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</si>
  <si>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</si>
  <si>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</si>
  <si>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</si>
  <si>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</si>
  <si>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</si>
  <si>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</si>
  <si>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</si>
  <si>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</si>
  <si>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</si>
  <si>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</si>
  <si>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</si>
  <si>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</si>
  <si>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</si>
  <si>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</si>
  <si>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</si>
  <si>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</si>
  <si>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</si>
  <si>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</si>
  <si>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</si>
  <si>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</si>
  <si>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</si>
  <si>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</si>
  <si>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</si>
  <si>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</si>
  <si>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</si>
  <si>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</si>
  <si>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</si>
  <si>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</si>
  <si>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</si>
  <si>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</si>
  <si>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</si>
  <si>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</si>
  <si>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</si>
  <si>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</si>
  <si>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</si>
  <si>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</si>
  <si>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</si>
  <si>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</si>
  <si>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</si>
  <si>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</si>
  <si>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</si>
  <si>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</si>
  <si>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</si>
  <si>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</si>
  <si>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</si>
  <si>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</si>
  <si>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</si>
  <si>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</si>
  <si>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</si>
  <si>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</si>
  <si>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</si>
  <si>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</si>
  <si>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</si>
  <si>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</si>
  <si>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</si>
  <si>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</si>
  <si>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</si>
  <si>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</si>
  <si>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</si>
  <si>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</si>
  <si>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</si>
  <si>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</si>
  <si>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</si>
  <si>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</si>
  <si>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</si>
  <si>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</si>
  <si>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</si>
  <si>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</si>
  <si>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</si>
  <si>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</si>
  <si>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</si>
  <si>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</si>
  <si>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</si>
  <si>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</si>
  <si>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</si>
  <si>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</si>
  <si>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</si>
  <si>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</si>
  <si>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</si>
  <si>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</si>
  <si>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</si>
  <si>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</si>
  <si>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</si>
  <si>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</si>
  <si>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</si>
  <si>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</si>
  <si>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</si>
  <si>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</si>
  <si>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</si>
  <si>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</si>
  <si>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</si>
  <si>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</si>
  <si>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</si>
  <si>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</si>
  <si>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</si>
  <si>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</si>
  <si>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</si>
  <si>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</si>
  <si>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</si>
  <si>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</si>
  <si>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</si>
  <si>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</si>
  <si>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</si>
  <si>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</si>
  <si>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</si>
  <si>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</si>
  <si>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</si>
  <si>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</si>
  <si>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</si>
  <si>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</si>
  <si>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</si>
  <si>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</si>
  <si>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</si>
  <si>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</si>
  <si>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</si>
  <si>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</si>
  <si>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</si>
  <si>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</si>
  <si>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</si>
  <si>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</si>
  <si>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</si>
  <si>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</si>
  <si>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</si>
  <si>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</si>
  <si>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</si>
  <si>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</si>
  <si>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</si>
  <si>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</si>
  <si>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</si>
  <si>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</si>
  <si>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</si>
  <si>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</si>
  <si>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</si>
  <si>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</si>
  <si>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</si>
  <si>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</si>
  <si>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</si>
  <si>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</si>
  <si>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</si>
  <si>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</si>
  <si>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</si>
  <si>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</si>
  <si>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</si>
  <si>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</si>
  <si>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</si>
  <si>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</si>
  <si>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</si>
  <si>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</si>
  <si>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</si>
  <si>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</si>
  <si>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</si>
  <si>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</si>
  <si>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</si>
  <si>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</si>
  <si>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</si>
  <si>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</si>
  <si>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</si>
  <si>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</si>
  <si>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</si>
  <si>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</si>
  <si>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</si>
  <si>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</si>
  <si>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</si>
  <si>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</si>
  <si>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</si>
  <si>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</si>
  <si>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</si>
  <si>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</si>
  <si>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</si>
  <si>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</si>
  <si>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</si>
  <si>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</si>
  <si>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</si>
  <si>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</si>
  <si>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</si>
  <si>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</si>
  <si>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</si>
  <si>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</si>
  <si>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</si>
  <si>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</si>
  <si>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</si>
  <si>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</si>
  <si>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</si>
  <si>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</si>
  <si>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</si>
  <si>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</si>
  <si>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</si>
  <si>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</si>
  <si>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</si>
  <si>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</si>
  <si>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</si>
  <si>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</si>
  <si>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</si>
  <si>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</si>
  <si>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</si>
  <si>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</si>
  <si>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</si>
  <si>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</si>
  <si>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</si>
  <si>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</si>
  <si>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</si>
  <si>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</si>
  <si>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</si>
  <si>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</si>
  <si>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</si>
  <si>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</si>
  <si>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</si>
  <si>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</si>
  <si>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</si>
  <si>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</si>
  <si>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</si>
  <si>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</si>
  <si>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</si>
  <si>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</si>
  <si>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</si>
  <si>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</si>
  <si>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</si>
  <si>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</si>
  <si>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</si>
  <si>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</si>
  <si>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</si>
  <si>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</si>
  <si>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</si>
  <si>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</si>
  <si>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</si>
  <si>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</si>
  <si>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</si>
  <si>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</si>
  <si>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</si>
  <si>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</si>
  <si>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</si>
  <si>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</si>
  <si>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</si>
  <si>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</si>
  <si>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</si>
  <si>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</si>
  <si>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</si>
  <si>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</si>
  <si>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</si>
  <si>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</si>
  <si>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</si>
  <si>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</si>
  <si>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</si>
  <si>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</si>
  <si>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</si>
  <si>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</si>
  <si>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</si>
  <si>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</si>
  <si>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</si>
  <si>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</si>
  <si>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</si>
  <si>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</si>
  <si>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</si>
  <si>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</si>
  <si>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</si>
  <si>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</si>
  <si>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</si>
  <si>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</si>
  <si>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</si>
  <si>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</si>
  <si>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</si>
  <si>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</si>
  <si>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</si>
  <si>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</si>
  <si>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</si>
  <si>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</si>
  <si>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</si>
  <si>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</si>
  <si>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</si>
  <si>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</si>
  <si>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</si>
  <si>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</si>
  <si>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</si>
  <si>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</si>
  <si>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</si>
  <si>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</si>
  <si>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</si>
  <si>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</si>
  <si>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</si>
  <si>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</si>
  <si>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</si>
  <si>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</si>
  <si>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</si>
  <si>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</si>
  <si>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</si>
  <si>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</si>
  <si>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</si>
  <si>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</si>
  <si>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</si>
  <si>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</si>
  <si>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</si>
  <si>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</si>
  <si>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</si>
  <si>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</si>
  <si>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</si>
  <si>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</si>
  <si>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</si>
  <si>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</si>
  <si>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</si>
  <si>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</si>
  <si>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</si>
  <si>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</si>
  <si>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</si>
  <si>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</si>
  <si>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</si>
  <si>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</si>
  <si>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</si>
  <si>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</si>
  <si>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</si>
  <si>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</si>
  <si>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</si>
  <si>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</si>
  <si>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</si>
  <si>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</si>
  <si>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</si>
  <si>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</si>
  <si>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</si>
  <si>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</si>
  <si>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</si>
  <si>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</si>
  <si>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</si>
  <si>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</si>
  <si>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</si>
  <si>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</si>
  <si>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</si>
  <si>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</si>
  <si>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</si>
  <si>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</si>
  <si>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</si>
  <si>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</si>
  <si>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</si>
  <si>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</si>
  <si>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</si>
  <si>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</si>
  <si>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</si>
  <si>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</si>
  <si>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</si>
  <si>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</si>
  <si>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</si>
  <si>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</si>
  <si>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</si>
  <si>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</si>
  <si>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</si>
  <si>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</si>
  <si>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</si>
  <si>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</si>
  <si>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</si>
  <si>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</si>
  <si>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</si>
  <si>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</si>
  <si>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</si>
  <si>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</si>
  <si>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</si>
  <si>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</si>
  <si>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</si>
  <si>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</si>
  <si>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</si>
  <si>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</si>
  <si>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</si>
  <si>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</si>
  <si>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</si>
  <si>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</si>
  <si>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</si>
  <si>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</si>
  <si>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</si>
  <si>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</si>
  <si>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</si>
  <si>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</si>
  <si>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</si>
  <si>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</si>
  <si>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</si>
  <si>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</si>
  <si>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</si>
  <si>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</si>
  <si>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</si>
  <si>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</si>
  <si>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</si>
  <si>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</si>
  <si>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</si>
  <si>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</si>
  <si>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</si>
  <si>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</si>
  <si>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</si>
  <si>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</si>
  <si>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</si>
  <si>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</si>
  <si>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</si>
  <si>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</si>
  <si>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</si>
  <si>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Stadtwerke Merseburg GmbH</t>
  </si>
  <si>
    <t>9 8 7 0 0 7 9 7 0 0 0 0 1</t>
  </si>
  <si>
    <t>Große Ritterstraße 9</t>
  </si>
  <si>
    <t>Merseburg</t>
  </si>
  <si>
    <t>Dana Lisker</t>
  </si>
  <si>
    <t>dana.lisker @sg-sas.de</t>
  </si>
  <si>
    <t>03443 2873 765</t>
  </si>
  <si>
    <t>Temperaturzone 1</t>
  </si>
  <si>
    <t>DE_GMF04</t>
  </si>
  <si>
    <t>DE_GBA04</t>
  </si>
  <si>
    <t>DE_GBD04</t>
  </si>
  <si>
    <t>DE_GBH04</t>
  </si>
  <si>
    <t>DE_GGA04</t>
  </si>
  <si>
    <t>DE_GGB04</t>
  </si>
  <si>
    <t>DE_GHA04</t>
  </si>
  <si>
    <t>DE_GMK04</t>
  </si>
  <si>
    <t>DE_GKO04</t>
  </si>
  <si>
    <t>DE_GPD04</t>
  </si>
  <si>
    <t>DE_GWA04</t>
  </si>
  <si>
    <t>THE0NKH700797000</t>
  </si>
  <si>
    <t>DTN</t>
  </si>
  <si>
    <t>Trading Hub Europe GmbH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</si>
</sst>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1F4E79"/>
      <name val="Franklin Gothic Book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92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653</v>
      </c>
    </row>
    <row r="12" spans="2:7" s="8" customFormat="1">
      <c r="B12" s="8" t="s">
        <v>496</v>
      </c>
    </row>
    <row r="13" spans="2:7" s="8" customFormat="1">
      <c r="B13" s="8" t="s">
        <v>654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C7" sqref="C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44470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42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6217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498</v>
      </c>
      <c r="D28" s="48" t="str">
        <f>IF(D27&lt;&gt;C28,VLOOKUP(D27,$C$29:$D$48,2,FALSE),C28)</f>
        <v>Stadtwerke Merseburg GmbH</v>
      </c>
      <c r="E28" s="38"/>
      <c r="F28" s="11"/>
      <c r="G28" s="2"/>
    </row>
    <row r="29" spans="1:15">
      <c r="B29" s="15"/>
      <c r="C29" s="22" t="s">
        <v>395</v>
      </c>
      <c r="D29" s="45" t="s">
        <v>656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1" priority="3">
      <formula>IF(CELL("Zeile",D30)&lt;$D$25+CELL("Zeile",$D$29),1,0)</formula>
    </cfRule>
  </conditionalFormatting>
  <conditionalFormatting sqref="D30:D48">
    <cfRule type="expression" dxfId="60" priority="2">
      <formula>IF(CELL(D30)&lt;$D$27+27,1,0)</formula>
    </cfRule>
  </conditionalFormatting>
  <conditionalFormatting sqref="D29">
    <cfRule type="expression" dxfId="59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C15" sqref="C1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Stadtwerke Merseburg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Stadtwerke Merseburg GmbH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9 8 7 0 0 7 9 7 0 0 0 0 1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41" t="s">
        <v>677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429</v>
      </c>
      <c r="D15" s="42"/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675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573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493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502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663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8" priority="22">
      <formula>IF($D$11="Gaspool",1,0)</formula>
    </cfRule>
  </conditionalFormatting>
  <conditionalFormatting sqref="D48:D62">
    <cfRule type="expression" dxfId="57" priority="18">
      <formula>IF(CELL("Zeile",D48)&lt;$D$46+CELL("Zeile",$D$48),1,0)</formula>
    </cfRule>
  </conditionalFormatting>
  <conditionalFormatting sqref="D49:D62">
    <cfRule type="expression" dxfId="56" priority="17">
      <formula>IF(CELL(D49)&lt;$D$36+27,1,0)</formula>
    </cfRule>
  </conditionalFormatting>
  <conditionalFormatting sqref="D23">
    <cfRule type="expression" dxfId="55" priority="16">
      <formula>IF($D$22=$H$22,1,0)</formula>
    </cfRule>
  </conditionalFormatting>
  <conditionalFormatting sqref="D31">
    <cfRule type="expression" dxfId="54" priority="5">
      <formula>IF($D$18="synthetisch",1,0)</formula>
    </cfRule>
  </conditionalFormatting>
  <conditionalFormatting sqref="D28">
    <cfRule type="expression" dxfId="53" priority="3">
      <formula>IF(AND($D$27=$I$27,$D$26=$H$26),1,0)</formula>
    </cfRule>
  </conditionalFormatting>
  <conditionalFormatting sqref="D26:D28">
    <cfRule type="expression" dxfId="52" priority="6">
      <formula>IF($D$18="analytisch",1,0)</formula>
    </cfRule>
  </conditionalFormatting>
  <conditionalFormatting sqref="D27">
    <cfRule type="expression" dxfId="51" priority="4">
      <formula>IF($D$26="nein",1)</formula>
    </cfRule>
  </conditionalFormatting>
  <conditionalFormatting sqref="D16">
    <cfRule type="expression" dxfId="50" priority="1">
      <formula>IF($D$11="NCG",1,0)</formula>
    </cfRule>
  </conditionalFormatting>
  <dataValidations count="9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I35" sqref="I35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Stadtwerke Merseburg GmbH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Stadtwerke Merseburg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9 8 7 0 0 7 9 7 0 0 0 0 1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44470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2" t="str">
        <f>INDEX('SLP-Verfahren'!D48:D62,'SLP-Temp-Gebiet #01'!F10)</f>
        <v>Temperaturzone 1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1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387</v>
      </c>
      <c r="D15" s="343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676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491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499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DTN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>
        <v>10484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507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451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>
        <f>E25</f>
        <v>10484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v>1</v>
      </c>
      <c r="F66" s="287">
        <v>0.5</v>
      </c>
      <c r="G66" s="287">
        <v>0.25</v>
      </c>
      <c r="H66" s="287">
        <f t="shared" ref="H66:N66" si="13">H32</f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451</v>
      </c>
      <c r="F70" s="162" t="s">
        <v>452</v>
      </c>
      <c r="G70" s="162" t="str">
        <f t="shared" ref="G70:N70" si="17">G36</f>
        <v>Temp.-Prog.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8" priority="28">
      <formula>IF(E$20&lt;=$F$18,1,0)</formula>
    </cfRule>
  </conditionalFormatting>
  <conditionalFormatting sqref="E32:N36">
    <cfRule type="expression" dxfId="47" priority="27">
      <formula>IF(E$30&lt;=$F$28,1,0)</formula>
    </cfRule>
  </conditionalFormatting>
  <conditionalFormatting sqref="E26:F26">
    <cfRule type="expression" dxfId="46" priority="26">
      <formula>IF(E$20&lt;=$F$18,1,0)</formula>
    </cfRule>
  </conditionalFormatting>
  <conditionalFormatting sqref="E26:N26">
    <cfRule type="expression" dxfId="45" priority="25">
      <formula>IF(E$20&lt;=$F$18,1,0)</formula>
    </cfRule>
  </conditionalFormatting>
  <conditionalFormatting sqref="E56:N59">
    <cfRule type="expression" dxfId="44" priority="22">
      <formula>IF(E$54&lt;=$F$52,1,0)</formula>
    </cfRule>
  </conditionalFormatting>
  <conditionalFormatting sqref="E60:N60">
    <cfRule type="expression" dxfId="43" priority="21">
      <formula>IF(E$54&lt;=$F$52,1,0)</formula>
    </cfRule>
  </conditionalFormatting>
  <conditionalFormatting sqref="E66:N68">
    <cfRule type="expression" dxfId="42" priority="15">
      <formula>IF(E$64&lt;=$F$62,1,0)</formula>
    </cfRule>
  </conditionalFormatting>
  <conditionalFormatting sqref="E65:N68 E70:N70">
    <cfRule type="expression" dxfId="41" priority="13">
      <formula>IF(E$64&gt;$F$62,1,0)</formula>
    </cfRule>
  </conditionalFormatting>
  <conditionalFormatting sqref="E56:N60">
    <cfRule type="expression" dxfId="40" priority="12">
      <formula>IF(E$54&gt;$F$52,1,0)</formula>
    </cfRule>
  </conditionalFormatting>
  <conditionalFormatting sqref="E21:N26">
    <cfRule type="expression" dxfId="39" priority="11">
      <formula>IF(E$20&gt;$F$18,1,0)</formula>
    </cfRule>
  </conditionalFormatting>
  <conditionalFormatting sqref="E32:N36">
    <cfRule type="expression" dxfId="38" priority="10">
      <formula>IF(E$30&gt;$F$28,1,0)</formula>
    </cfRule>
  </conditionalFormatting>
  <conditionalFormatting sqref="H11 H8:H9">
    <cfRule type="expression" dxfId="37" priority="9">
      <formula>IF($F$9=1,1,0)</formula>
    </cfRule>
  </conditionalFormatting>
  <conditionalFormatting sqref="E55:N55">
    <cfRule type="expression" dxfId="36" priority="8">
      <formula>IF(E$54&gt;$F$52,1,0)</formula>
    </cfRule>
  </conditionalFormatting>
  <conditionalFormatting sqref="E31:N31">
    <cfRule type="expression" dxfId="35" priority="7">
      <formula>IF(E$30&gt;$F$28,1,0)</formula>
    </cfRule>
  </conditionalFormatting>
  <conditionalFormatting sqref="E70:N70">
    <cfRule type="expression" dxfId="34" priority="6">
      <formula>IF(E$64&lt;=$F$62,1,0)</formula>
    </cfRule>
  </conditionalFormatting>
  <conditionalFormatting sqref="H10">
    <cfRule type="expression" dxfId="33" priority="5">
      <formula>IF($F$9=1,1,0)</formula>
    </cfRule>
  </conditionalFormatting>
  <conditionalFormatting sqref="E69:N69">
    <cfRule type="expression" dxfId="32" priority="2">
      <formula>IF(E$64&lt;=$F$62,1,0)</formula>
    </cfRule>
  </conditionalFormatting>
  <conditionalFormatting sqref="E69:N69">
    <cfRule type="expression" dxfId="31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7:N68 E36:F36 E26:N26 E57:N60 E22:F22 I22:N22 G24:N24 G70:N70 E33:N34 E69:N69 F25:N25 F56:N56 H66:N66 H32:N32 H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Stadtwerke Merseburg GmbH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Stadtwerke Merseburg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9 8 7 0 0 7 9 7 0 0 0 0 1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44470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2">
        <f>INDEX('SLP-Verfahren'!D48:D62,'SLP-Temp-Gebiet #02'!F10)</f>
        <v>0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1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387</v>
      </c>
      <c r="D15" s="343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491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507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0" priority="18">
      <formula>IF(E$20&lt;=$F$18,1,0)</formula>
    </cfRule>
  </conditionalFormatting>
  <conditionalFormatting sqref="E32:N36">
    <cfRule type="expression" dxfId="29" priority="17">
      <formula>IF(E$30&lt;=$F$28,1,0)</formula>
    </cfRule>
  </conditionalFormatting>
  <conditionalFormatting sqref="E26:F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6:N59">
    <cfRule type="expression" dxfId="26" priority="14">
      <formula>IF(E$54&lt;=$F$52,1,0)</formula>
    </cfRule>
  </conditionalFormatting>
  <conditionalFormatting sqref="E60:N60">
    <cfRule type="expression" dxfId="25" priority="13">
      <formula>IF(E$54&lt;=$F$52,1,0)</formula>
    </cfRule>
  </conditionalFormatting>
  <conditionalFormatting sqref="E66:N68">
    <cfRule type="expression" dxfId="24" priority="12">
      <formula>IF(E$64&lt;=$F$62,1,0)</formula>
    </cfRule>
  </conditionalFormatting>
  <conditionalFormatting sqref="E65:N68 E70:N70">
    <cfRule type="expression" dxfId="23" priority="11">
      <formula>IF(E$64&gt;$F$62,1,0)</formula>
    </cfRule>
  </conditionalFormatting>
  <conditionalFormatting sqref="E56:N60">
    <cfRule type="expression" dxfId="22" priority="10">
      <formula>IF(E$54&gt;$F$52,1,0)</formula>
    </cfRule>
  </conditionalFormatting>
  <conditionalFormatting sqref="E21:N26">
    <cfRule type="expression" dxfId="21" priority="9">
      <formula>IF(E$20&gt;$F$18,1,0)</formula>
    </cfRule>
  </conditionalFormatting>
  <conditionalFormatting sqref="E32:N36">
    <cfRule type="expression" dxfId="20" priority="8">
      <formula>IF(E$30&gt;$F$28,1,0)</formula>
    </cfRule>
  </conditionalFormatting>
  <conditionalFormatting sqref="H11 H8:H9">
    <cfRule type="expression" dxfId="19" priority="7">
      <formula>IF($F$9=1,1,0)</formula>
    </cfRule>
  </conditionalFormatting>
  <conditionalFormatting sqref="E55:N55">
    <cfRule type="expression" dxfId="18" priority="6">
      <formula>IF(E$54&gt;$F$52,1,0)</formula>
    </cfRule>
  </conditionalFormatting>
  <conditionalFormatting sqref="E31:N31">
    <cfRule type="expression" dxfId="17" priority="5">
      <formula>IF(E$30&gt;$F$28,1,0)</formula>
    </cfRule>
  </conditionalFormatting>
  <conditionalFormatting sqref="E70:N70">
    <cfRule type="expression" dxfId="16" priority="4">
      <formula>IF(E$64&lt;=$F$62,1,0)</formula>
    </cfRule>
  </conditionalFormatting>
  <conditionalFormatting sqref="H10">
    <cfRule type="expression" dxfId="15" priority="3">
      <formula>IF($F$9=1,1,0)</formula>
    </cfRule>
  </conditionalFormatting>
  <conditionalFormatting sqref="E69:N69">
    <cfRule type="expression" dxfId="14" priority="2">
      <formula>IF(E$64&lt;=$F$62,1,0)</formula>
    </cfRule>
  </conditionalFormatting>
  <conditionalFormatting sqref="E69:N69">
    <cfRule type="expression" dxfId="1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M1" sqref="M1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Stadtwerke Merseburg GmbH</v>
      </c>
      <c r="E5" s="129"/>
      <c r="J5" s="88" t="s">
        <v>495</v>
      </c>
      <c r="K5" s="130" t="s">
        <v>497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Stadtwerke Merseburg GmbH</v>
      </c>
      <c r="E6" s="129"/>
      <c r="F6" s="129"/>
      <c r="K6" s="130" t="s">
        <v>504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9 8 7 0 0 7 9 7 0 0 0 0 1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44470</v>
      </c>
      <c r="E8" s="129"/>
      <c r="F8" s="129"/>
      <c r="H8" s="127" t="s">
        <v>493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492</v>
      </c>
      <c r="D10" s="133" t="s">
        <v>147</v>
      </c>
      <c r="E10" s="272" t="s">
        <v>506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494</v>
      </c>
      <c r="C11" s="139" t="s">
        <v>505</v>
      </c>
      <c r="D11" s="293" t="s">
        <v>247</v>
      </c>
      <c r="E11" s="163" t="s">
        <v>512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4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5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Stadtwerke Merseburg GmbH</v>
      </c>
      <c r="D12" s="62" t="s">
        <v>247</v>
      </c>
      <c r="E12" s="164" t="s">
        <v>4</v>
      </c>
      <c r="F12" s="296" t="str">
        <f>VLOOKUP($E12,'BDEW-Standard'!$B$3:$M$158,F$9,0)</f>
        <v>HK3</v>
      </c>
      <c r="H12" s="273">
        <f>ROUND(VLOOKUP($E12,'BDEW-Standard'!$B$3:$M$158,H$9,0),7)</f>
        <v>0.40409319999999999</v>
      </c>
      <c r="I12" s="273">
        <f>ROUND(VLOOKUP($E12,'BDEW-Standard'!$B$3:$M$158,I$9,0),7)</f>
        <v>-24.439296800000001</v>
      </c>
      <c r="J12" s="273">
        <f>ROUND(VLOOKUP($E12,'BDEW-Standard'!$B$3:$M$158,J$9,0),7)</f>
        <v>6.5718174999999999</v>
      </c>
      <c r="K12" s="273">
        <f>ROUND(VLOOKUP($E12,'BDEW-Standard'!$B$3:$M$158,K$9,0),7)</f>
        <v>0.71077100000000004</v>
      </c>
      <c r="L12" s="336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7">
        <f t="shared" ref="Q12:Q25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Stadtwerke Merseburg GmbH</v>
      </c>
      <c r="D13" s="62" t="s">
        <v>247</v>
      </c>
      <c r="E13" s="164" t="s">
        <v>664</v>
      </c>
      <c r="F13" s="296" t="str">
        <f>VLOOKUP($E13,'BDEW-Standard'!$B$3:$M$158,F$9,0)</f>
        <v>MF4</v>
      </c>
      <c r="H13" s="273">
        <f>ROUND(VLOOKUP($E13,'BDEW-Standard'!$B$3:$M$158,H$9,0),7)</f>
        <v>2.5187775000000001</v>
      </c>
      <c r="I13" s="273">
        <f>ROUND(VLOOKUP($E13,'BDEW-Standard'!$B$3:$M$158,I$9,0),7)</f>
        <v>-35.033375399999997</v>
      </c>
      <c r="J13" s="273">
        <f>ROUND(VLOOKUP($E13,'BDEW-Standard'!$B$3:$M$158,J$9,0),7)</f>
        <v>6.2240634000000004</v>
      </c>
      <c r="K13" s="273">
        <f>ROUND(VLOOKUP($E13,'BDEW-Standard'!$B$3:$M$158,K$9,0),7)</f>
        <v>0.10107820000000001</v>
      </c>
      <c r="L13" s="336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7">
        <f t="shared" si="1"/>
        <v>1.0146273685996503</v>
      </c>
      <c r="R13" s="274">
        <f>ROUND(VLOOKUP(MID($E13,4,3),'Wochentag F(WT)'!$B$7:$J$22,R$9,0),4)</f>
        <v>1.0354000000000001</v>
      </c>
      <c r="S13" s="274">
        <f>ROUND(VLOOKUP(MID($E13,4,3),'Wochentag F(WT)'!$B$7:$J$22,S$9,0),4)</f>
        <v>1.0523</v>
      </c>
      <c r="T13" s="274">
        <f>ROUND(VLOOKUP(MID($E13,4,3),'Wochentag F(WT)'!$B$7:$J$22,T$9,0),4)</f>
        <v>1.0448999999999999</v>
      </c>
      <c r="U13" s="274">
        <f>ROUND(VLOOKUP(MID($E13,4,3),'Wochentag F(WT)'!$B$7:$J$22,U$9,0),4)</f>
        <v>1.0494000000000001</v>
      </c>
      <c r="V13" s="274">
        <f>ROUND(VLOOKUP(MID($E13,4,3),'Wochentag F(WT)'!$B$7:$J$22,V$9,0),4)</f>
        <v>0.98850000000000005</v>
      </c>
      <c r="W13" s="274">
        <f>ROUND(VLOOKUP(MID($E13,4,3),'Wochentag F(WT)'!$B$7:$J$22,W$9,0),4)</f>
        <v>0.88600000000000001</v>
      </c>
      <c r="X13" s="275">
        <f t="shared" ref="X13:X25" si="2">7-SUM(R13:W13)</f>
        <v>0.94349999999999934</v>
      </c>
      <c r="Y13" s="292"/>
      <c r="Z13" s="210"/>
    </row>
    <row r="14" spans="2:26" s="142" customFormat="1">
      <c r="B14" s="143">
        <v>3</v>
      </c>
      <c r="C14" s="144" t="str">
        <f t="shared" si="0"/>
        <v>Stadtwerke Merseburg GmbH</v>
      </c>
      <c r="D14" s="62" t="s">
        <v>247</v>
      </c>
      <c r="E14" s="164" t="s">
        <v>665</v>
      </c>
      <c r="F14" s="296" t="str">
        <f>VLOOKUP($E14,'BDEW-Standard'!$B$3:$M$158,F$9,0)</f>
        <v>BA4</v>
      </c>
      <c r="H14" s="273">
        <f>ROUND(VLOOKUP($E14,'BDEW-Standard'!$B$3:$M$158,H$9,0),7)</f>
        <v>0.93158890000000005</v>
      </c>
      <c r="I14" s="273">
        <f>ROUND(VLOOKUP($E14,'BDEW-Standard'!$B$3:$M$158,I$9,0),7)</f>
        <v>-33.35</v>
      </c>
      <c r="J14" s="273">
        <f>ROUND(VLOOKUP($E14,'BDEW-Standard'!$B$3:$M$158,J$9,0),7)</f>
        <v>5.7212303000000002</v>
      </c>
      <c r="K14" s="273">
        <f>ROUND(VLOOKUP($E14,'BDEW-Standard'!$B$3:$M$158,K$9,0),7)</f>
        <v>0.66564939999999995</v>
      </c>
      <c r="L14" s="336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7">
        <f t="shared" si="1"/>
        <v>1.0766391850538448</v>
      </c>
      <c r="R14" s="274">
        <f>ROUND(VLOOKUP(MID($E14,4,3),'Wochentag F(WT)'!$B$7:$J$22,R$9,0),4)</f>
        <v>1.0848</v>
      </c>
      <c r="S14" s="274">
        <f>ROUND(VLOOKUP(MID($E14,4,3),'Wochentag F(WT)'!$B$7:$J$22,S$9,0),4)</f>
        <v>1.1211</v>
      </c>
      <c r="T14" s="274">
        <f>ROUND(VLOOKUP(MID($E14,4,3),'Wochentag F(WT)'!$B$7:$J$22,T$9,0),4)</f>
        <v>1.0769</v>
      </c>
      <c r="U14" s="274">
        <f>ROUND(VLOOKUP(MID($E14,4,3),'Wochentag F(WT)'!$B$7:$J$22,U$9,0),4)</f>
        <v>1.1353</v>
      </c>
      <c r="V14" s="274">
        <f>ROUND(VLOOKUP(MID($E14,4,3),'Wochentag F(WT)'!$B$7:$J$22,V$9,0),4)</f>
        <v>1.1402000000000001</v>
      </c>
      <c r="W14" s="274">
        <f>ROUND(VLOOKUP(MID($E14,4,3),'Wochentag F(WT)'!$B$7:$J$22,W$9,0),4)</f>
        <v>0.48520000000000002</v>
      </c>
      <c r="X14" s="275">
        <f t="shared" si="2"/>
        <v>0.95650000000000013</v>
      </c>
      <c r="Y14" s="292"/>
      <c r="Z14" s="210"/>
    </row>
    <row r="15" spans="2:26" s="142" customFormat="1">
      <c r="B15" s="143">
        <v>4</v>
      </c>
      <c r="C15" s="144" t="str">
        <f t="shared" si="0"/>
        <v>Stadtwerke Merseburg GmbH</v>
      </c>
      <c r="D15" s="62" t="s">
        <v>247</v>
      </c>
      <c r="E15" s="164" t="s">
        <v>666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6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7">
        <f t="shared" si="1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Stadtwerke Merseburg GmbH</v>
      </c>
      <c r="D16" s="62" t="s">
        <v>247</v>
      </c>
      <c r="E16" s="164" t="s">
        <v>667</v>
      </c>
      <c r="F16" s="296" t="str">
        <f>VLOOKUP($E16,'BDEW-Standard'!$B$3:$M$158,F$9,0)</f>
        <v>BH4</v>
      </c>
      <c r="H16" s="273">
        <f>ROUND(VLOOKUP($E16,'BDEW-Standard'!$B$3:$M$158,H$9,0),7)</f>
        <v>2.4595180999999999</v>
      </c>
      <c r="I16" s="273">
        <f>ROUND(VLOOKUP($E16,'BDEW-Standard'!$B$3:$M$158,I$9,0),7)</f>
        <v>-35.253212400000002</v>
      </c>
      <c r="J16" s="273">
        <f>ROUND(VLOOKUP($E16,'BDEW-Standard'!$B$3:$M$158,J$9,0),7)</f>
        <v>6.0587001000000003</v>
      </c>
      <c r="K16" s="273">
        <f>ROUND(VLOOKUP($E16,'BDEW-Standard'!$B$3:$M$158,K$9,0),7)</f>
        <v>0.16473699999999999</v>
      </c>
      <c r="L16" s="336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7">
        <f t="shared" si="1"/>
        <v>1.043802057143173</v>
      </c>
      <c r="R16" s="274">
        <f>ROUND(VLOOKUP(MID($E16,4,3),'Wochentag F(WT)'!$B$7:$J$22,R$9,0),4)</f>
        <v>0.97670000000000001</v>
      </c>
      <c r="S16" s="274">
        <f>ROUND(VLOOKUP(MID($E16,4,3),'Wochentag F(WT)'!$B$7:$J$22,S$9,0),4)</f>
        <v>1.0388999999999999</v>
      </c>
      <c r="T16" s="274">
        <f>ROUND(VLOOKUP(MID($E16,4,3),'Wochentag F(WT)'!$B$7:$J$22,T$9,0),4)</f>
        <v>1.0027999999999999</v>
      </c>
      <c r="U16" s="274">
        <f>ROUND(VLOOKUP(MID($E16,4,3),'Wochentag F(WT)'!$B$7:$J$22,U$9,0),4)</f>
        <v>1.0162</v>
      </c>
      <c r="V16" s="274">
        <f>ROUND(VLOOKUP(MID($E16,4,3),'Wochentag F(WT)'!$B$7:$J$22,V$9,0),4)</f>
        <v>1.0024</v>
      </c>
      <c r="W16" s="274">
        <f>ROUND(VLOOKUP(MID($E16,4,3),'Wochentag F(WT)'!$B$7:$J$22,W$9,0),4)</f>
        <v>1.0043</v>
      </c>
      <c r="X16" s="275">
        <f t="shared" si="2"/>
        <v>0.95870000000000122</v>
      </c>
      <c r="Y16" s="292"/>
      <c r="Z16" s="210"/>
    </row>
    <row r="17" spans="2:26" s="142" customFormat="1">
      <c r="B17" s="143">
        <v>6</v>
      </c>
      <c r="C17" s="144" t="str">
        <f t="shared" si="0"/>
        <v>Stadtwerke Merseburg GmbH</v>
      </c>
      <c r="D17" s="62" t="s">
        <v>247</v>
      </c>
      <c r="E17" s="164" t="s">
        <v>668</v>
      </c>
      <c r="F17" s="296" t="str">
        <f>VLOOKUP($E17,'BDEW-Standard'!$B$3:$M$158,F$9,0)</f>
        <v>GA4</v>
      </c>
      <c r="H17" s="273">
        <f>ROUND(VLOOKUP($E17,'BDEW-Standard'!$B$3:$M$158,H$9,0),7)</f>
        <v>2.8195655999999998</v>
      </c>
      <c r="I17" s="273">
        <f>ROUND(VLOOKUP($E17,'BDEW-Standard'!$B$3:$M$158,I$9,0),7)</f>
        <v>-36</v>
      </c>
      <c r="J17" s="273">
        <f>ROUND(VLOOKUP($E17,'BDEW-Standard'!$B$3:$M$158,J$9,0),7)</f>
        <v>7.7368518000000002</v>
      </c>
      <c r="K17" s="273">
        <f>ROUND(VLOOKUP($E17,'BDEW-Standard'!$B$3:$M$158,K$9,0),7)</f>
        <v>0.157281</v>
      </c>
      <c r="L17" s="336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7">
        <f t="shared" si="1"/>
        <v>0.96576337685759206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2" customFormat="1">
      <c r="B18" s="143">
        <v>7</v>
      </c>
      <c r="C18" s="144" t="str">
        <f t="shared" si="0"/>
        <v>Stadtwerke Merseburg GmbH</v>
      </c>
      <c r="D18" s="62" t="s">
        <v>247</v>
      </c>
      <c r="E18" s="164" t="s">
        <v>669</v>
      </c>
      <c r="F18" s="296" t="str">
        <f>VLOOKUP($E18,'BDEW-Standard'!$B$3:$M$158,F$9,0)</f>
        <v>GB4</v>
      </c>
      <c r="H18" s="273">
        <f>ROUND(VLOOKUP($E18,'BDEW-Standard'!$B$3:$M$158,H$9,0),7)</f>
        <v>3.6017736</v>
      </c>
      <c r="I18" s="273">
        <f>ROUND(VLOOKUP($E18,'BDEW-Standard'!$B$3:$M$158,I$9,0),7)</f>
        <v>-37.882536799999997</v>
      </c>
      <c r="J18" s="273">
        <f>ROUND(VLOOKUP($E18,'BDEW-Standard'!$B$3:$M$158,J$9,0),7)</f>
        <v>6.9836070000000001</v>
      </c>
      <c r="K18" s="273">
        <f>ROUND(VLOOKUP($E18,'BDEW-Standard'!$B$3:$M$158,K$9,0),7)</f>
        <v>5.4826199999999999E-2</v>
      </c>
      <c r="L18" s="336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7">
        <f t="shared" si="1"/>
        <v>0.90239375975311864</v>
      </c>
      <c r="R18" s="274">
        <f>ROUND(VLOOKUP(MID($E18,4,3),'Wochentag F(WT)'!$B$7:$J$22,R$9,0),4)</f>
        <v>0.98970000000000002</v>
      </c>
      <c r="S18" s="274">
        <f>ROUND(VLOOKUP(MID($E18,4,3),'Wochentag F(WT)'!$B$7:$J$22,S$9,0),4)</f>
        <v>0.9627</v>
      </c>
      <c r="T18" s="274">
        <f>ROUND(VLOOKUP(MID($E18,4,3),'Wochentag F(WT)'!$B$7:$J$22,T$9,0),4)</f>
        <v>1.0507</v>
      </c>
      <c r="U18" s="274">
        <f>ROUND(VLOOKUP(MID($E18,4,3),'Wochentag F(WT)'!$B$7:$J$22,U$9,0),4)</f>
        <v>1.0551999999999999</v>
      </c>
      <c r="V18" s="274">
        <f>ROUND(VLOOKUP(MID($E18,4,3),'Wochentag F(WT)'!$B$7:$J$22,V$9,0),4)</f>
        <v>1.0297000000000001</v>
      </c>
      <c r="W18" s="274">
        <f>ROUND(VLOOKUP(MID($E18,4,3),'Wochentag F(WT)'!$B$7:$J$22,W$9,0),4)</f>
        <v>0.97670000000000001</v>
      </c>
      <c r="X18" s="275">
        <f t="shared" si="2"/>
        <v>0.9352999999999998</v>
      </c>
      <c r="Y18" s="292"/>
      <c r="Z18" s="210"/>
    </row>
    <row r="19" spans="2:26" s="142" customFormat="1">
      <c r="B19" s="143">
        <v>8</v>
      </c>
      <c r="C19" s="144" t="str">
        <f t="shared" si="0"/>
        <v>Stadtwerke Merseburg GmbH</v>
      </c>
      <c r="D19" s="62" t="s">
        <v>247</v>
      </c>
      <c r="E19" s="164" t="s">
        <v>670</v>
      </c>
      <c r="F19" s="296" t="str">
        <f>VLOOKUP($E19,'BDEW-Standard'!$B$3:$M$158,F$9,0)</f>
        <v>HA4</v>
      </c>
      <c r="H19" s="273">
        <f>ROUND(VLOOKUP($E19,'BDEW-Standard'!$B$3:$M$158,H$9,0),7)</f>
        <v>4.0196902000000003</v>
      </c>
      <c r="I19" s="273">
        <f>ROUND(VLOOKUP($E19,'BDEW-Standard'!$B$3:$M$158,I$9,0),7)</f>
        <v>-37.828203700000003</v>
      </c>
      <c r="J19" s="273">
        <f>ROUND(VLOOKUP($E19,'BDEW-Standard'!$B$3:$M$158,J$9,0),7)</f>
        <v>8.1593368999999996</v>
      </c>
      <c r="K19" s="273">
        <f>ROUND(VLOOKUP($E19,'BDEW-Standard'!$B$3:$M$158,K$9,0),7)</f>
        <v>4.72845E-2</v>
      </c>
      <c r="L19" s="336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7">
        <f t="shared" si="1"/>
        <v>0.86486713303260787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2"/>
        <v>0.89350000000000041</v>
      </c>
      <c r="Y19" s="292"/>
      <c r="Z19" s="210"/>
    </row>
    <row r="20" spans="2:26" s="142" customFormat="1">
      <c r="B20" s="143">
        <v>9</v>
      </c>
      <c r="C20" s="144" t="str">
        <f t="shared" si="0"/>
        <v>Stadtwerke Merseburg GmbH</v>
      </c>
      <c r="D20" s="62" t="s">
        <v>247</v>
      </c>
      <c r="E20" s="164" t="s">
        <v>671</v>
      </c>
      <c r="F20" s="296" t="str">
        <f>VLOOKUP($E20,'BDEW-Standard'!$B$3:$M$158,F$9,0)</f>
        <v>MK4</v>
      </c>
      <c r="H20" s="273">
        <f>ROUND(VLOOKUP($E20,'BDEW-Standard'!$B$3:$M$158,H$9,0),7)</f>
        <v>3.1177248</v>
      </c>
      <c r="I20" s="273">
        <f>ROUND(VLOOKUP($E20,'BDEW-Standard'!$B$3:$M$158,I$9,0),7)</f>
        <v>-35.871506199999999</v>
      </c>
      <c r="J20" s="273">
        <f>ROUND(VLOOKUP($E20,'BDEW-Standard'!$B$3:$M$158,J$9,0),7)</f>
        <v>7.5186828999999999</v>
      </c>
      <c r="K20" s="273">
        <f>ROUND(VLOOKUP($E20,'BDEW-Standard'!$B$3:$M$158,K$9,0),7)</f>
        <v>3.4330100000000002E-2</v>
      </c>
      <c r="L20" s="336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7">
        <f t="shared" si="1"/>
        <v>0.9622064996731321</v>
      </c>
      <c r="R20" s="274">
        <f>ROUND(VLOOKUP(MID($E20,4,3),'Wochentag F(WT)'!$B$7:$J$22,R$9,0),4)</f>
        <v>1.0699000000000001</v>
      </c>
      <c r="S20" s="274">
        <f>ROUND(VLOOKUP(MID($E20,4,3),'Wochentag F(WT)'!$B$7:$J$22,S$9,0),4)</f>
        <v>1.0365</v>
      </c>
      <c r="T20" s="274">
        <f>ROUND(VLOOKUP(MID($E20,4,3),'Wochentag F(WT)'!$B$7:$J$22,T$9,0),4)</f>
        <v>0.99329999999999996</v>
      </c>
      <c r="U20" s="274">
        <f>ROUND(VLOOKUP(MID($E20,4,3),'Wochentag F(WT)'!$B$7:$J$22,U$9,0),4)</f>
        <v>0.99480000000000002</v>
      </c>
      <c r="V20" s="274">
        <f>ROUND(VLOOKUP(MID($E20,4,3),'Wochentag F(WT)'!$B$7:$J$22,V$9,0),4)</f>
        <v>1.0659000000000001</v>
      </c>
      <c r="W20" s="274">
        <f>ROUND(VLOOKUP(MID($E20,4,3),'Wochentag F(WT)'!$B$7:$J$22,W$9,0),4)</f>
        <v>0.93620000000000003</v>
      </c>
      <c r="X20" s="275">
        <f t="shared" si="2"/>
        <v>0.90339999999999954</v>
      </c>
      <c r="Y20" s="292"/>
      <c r="Z20" s="210"/>
    </row>
    <row r="21" spans="2:26" s="142" customFormat="1">
      <c r="B21" s="143">
        <v>10</v>
      </c>
      <c r="C21" s="144" t="str">
        <f t="shared" si="0"/>
        <v>Stadtwerke Merseburg GmbH</v>
      </c>
      <c r="D21" s="62" t="s">
        <v>247</v>
      </c>
      <c r="E21" s="164" t="s">
        <v>672</v>
      </c>
      <c r="F21" s="296" t="str">
        <f>VLOOKUP($E21,'BDEW-Standard'!$B$3:$M$158,F$9,0)</f>
        <v>KO4</v>
      </c>
      <c r="H21" s="273">
        <f>ROUND(VLOOKUP($E21,'BDEW-Standard'!$B$3:$M$158,H$9,0),7)</f>
        <v>3.4428942999999999</v>
      </c>
      <c r="I21" s="273">
        <f>ROUND(VLOOKUP($E21,'BDEW-Standard'!$B$3:$M$158,I$9,0),7)</f>
        <v>-36.659050399999998</v>
      </c>
      <c r="J21" s="273">
        <f>ROUND(VLOOKUP($E21,'BDEW-Standard'!$B$3:$M$158,J$9,0),7)</f>
        <v>7.6083226000000002</v>
      </c>
      <c r="K21" s="273">
        <f>ROUND(VLOOKUP($E21,'BDEW-Standard'!$B$3:$M$158,K$9,0),7)</f>
        <v>7.4685000000000001E-2</v>
      </c>
      <c r="L21" s="336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7">
        <f t="shared" si="1"/>
        <v>0.97768382110526542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2" customFormat="1">
      <c r="B22" s="143">
        <v>11</v>
      </c>
      <c r="C22" s="144" t="str">
        <f t="shared" si="0"/>
        <v>Stadtwerke Merseburg GmbH</v>
      </c>
      <c r="D22" s="62" t="s">
        <v>247</v>
      </c>
      <c r="E22" s="164" t="s">
        <v>673</v>
      </c>
      <c r="F22" s="296" t="str">
        <f>VLOOKUP($E22,'BDEW-Standard'!$B$3:$M$158,F$9,0)</f>
        <v>PD4</v>
      </c>
      <c r="H22" s="273">
        <f>ROUND(VLOOKUP($E22,'BDEW-Standard'!$B$3:$M$158,H$9,0),7)</f>
        <v>3.85</v>
      </c>
      <c r="I22" s="273">
        <f>ROUND(VLOOKUP($E22,'BDEW-Standard'!$B$3:$M$158,I$9,0),7)</f>
        <v>-37</v>
      </c>
      <c r="J22" s="273">
        <f>ROUND(VLOOKUP($E22,'BDEW-Standard'!$B$3:$M$158,J$9,0),7)</f>
        <v>10.2405021</v>
      </c>
      <c r="K22" s="273">
        <f>ROUND(VLOOKUP($E22,'BDEW-Standard'!$B$3:$M$158,K$9,0),7)</f>
        <v>4.6924300000000002E-2</v>
      </c>
      <c r="L22" s="336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7">
        <f t="shared" si="1"/>
        <v>0.75691065279879233</v>
      </c>
      <c r="R22" s="274">
        <f>ROUND(VLOOKUP(MID($E22,4,3),'Wochentag F(WT)'!$B$7:$J$22,R$9,0),4)</f>
        <v>1.0214000000000001</v>
      </c>
      <c r="S22" s="274">
        <f>ROUND(VLOOKUP(MID($E22,4,3),'Wochentag F(WT)'!$B$7:$J$22,S$9,0),4)</f>
        <v>1.0866</v>
      </c>
      <c r="T22" s="274">
        <f>ROUND(VLOOKUP(MID($E22,4,3),'Wochentag F(WT)'!$B$7:$J$22,T$9,0),4)</f>
        <v>1.0720000000000001</v>
      </c>
      <c r="U22" s="274">
        <f>ROUND(VLOOKUP(MID($E22,4,3),'Wochentag F(WT)'!$B$7:$J$22,U$9,0),4)</f>
        <v>1.0557000000000001</v>
      </c>
      <c r="V22" s="274">
        <f>ROUND(VLOOKUP(MID($E22,4,3),'Wochentag F(WT)'!$B$7:$J$22,V$9,0),4)</f>
        <v>1.0117</v>
      </c>
      <c r="W22" s="274">
        <f>ROUND(VLOOKUP(MID($E22,4,3),'Wochentag F(WT)'!$B$7:$J$22,W$9,0),4)</f>
        <v>0.90010000000000001</v>
      </c>
      <c r="X22" s="275">
        <f t="shared" si="2"/>
        <v>0.85249999999999915</v>
      </c>
      <c r="Y22" s="292"/>
      <c r="Z22" s="210"/>
    </row>
    <row r="23" spans="2:26" s="142" customFormat="1">
      <c r="B23" s="143">
        <v>12</v>
      </c>
      <c r="C23" s="144" t="str">
        <f t="shared" si="0"/>
        <v>Stadtwerke Merseburg GmbH</v>
      </c>
      <c r="D23" s="62" t="s">
        <v>247</v>
      </c>
      <c r="E23" s="164" t="s">
        <v>674</v>
      </c>
      <c r="F23" s="296" t="str">
        <f>VLOOKUP($E23,'BDEW-Standard'!$B$3:$M$158,F$9,0)</f>
        <v>WA4</v>
      </c>
      <c r="H23" s="273">
        <f>ROUND(VLOOKUP($E23,'BDEW-Standard'!$B$3:$M$158,H$9,0),7)</f>
        <v>1.0535874999999999</v>
      </c>
      <c r="I23" s="273">
        <f>ROUND(VLOOKUP($E23,'BDEW-Standard'!$B$3:$M$158,I$9,0),7)</f>
        <v>-35.299999999999997</v>
      </c>
      <c r="J23" s="273">
        <f>ROUND(VLOOKUP($E23,'BDEW-Standard'!$B$3:$M$158,J$9,0),7)</f>
        <v>4.8662747</v>
      </c>
      <c r="K23" s="273">
        <f>ROUND(VLOOKUP($E23,'BDEW-Standard'!$B$3:$M$158,K$9,0),7)</f>
        <v>0.68110420000000005</v>
      </c>
      <c r="L23" s="336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7">
        <f t="shared" si="1"/>
        <v>1.0844348950990992</v>
      </c>
      <c r="R23" s="274">
        <f>ROUND(VLOOKUP(MID($E23,4,3),'Wochentag F(WT)'!$B$7:$J$22,R$9,0),4)</f>
        <v>1.2457</v>
      </c>
      <c r="S23" s="274">
        <f>ROUND(VLOOKUP(MID($E23,4,3),'Wochentag F(WT)'!$B$7:$J$22,S$9,0),4)</f>
        <v>1.2615000000000001</v>
      </c>
      <c r="T23" s="274">
        <f>ROUND(VLOOKUP(MID($E23,4,3),'Wochentag F(WT)'!$B$7:$J$22,T$9,0),4)</f>
        <v>1.2706999999999999</v>
      </c>
      <c r="U23" s="274">
        <f>ROUND(VLOOKUP(MID($E23,4,3),'Wochentag F(WT)'!$B$7:$J$22,U$9,0),4)</f>
        <v>1.2430000000000001</v>
      </c>
      <c r="V23" s="274">
        <f>ROUND(VLOOKUP(MID($E23,4,3),'Wochentag F(WT)'!$B$7:$J$22,V$9,0),4)</f>
        <v>1.1275999999999999</v>
      </c>
      <c r="W23" s="274">
        <f>ROUND(VLOOKUP(MID($E23,4,3),'Wochentag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Stadtwerke Merseburg GmbH</v>
      </c>
      <c r="D24" s="62" t="s">
        <v>247</v>
      </c>
      <c r="E24" s="164" t="s">
        <v>58</v>
      </c>
      <c r="F24" s="296" t="str">
        <f>VLOOKUP($E24,'BDEW-Standard'!$B$3:$M$158,F$9,0)</f>
        <v>C14</v>
      </c>
      <c r="H24" s="273">
        <f>ROUND(VLOOKUP($E24,'BDEW-Standard'!$B$3:$M$158,H$9,0),7)</f>
        <v>3.159294</v>
      </c>
      <c r="I24" s="273">
        <f>ROUND(VLOOKUP($E24,'BDEW-Standard'!$B$3:$M$158,I$9,0),7)</f>
        <v>-37.406886</v>
      </c>
      <c r="J24" s="273">
        <f>ROUND(VLOOKUP($E24,'BDEW-Standard'!$B$3:$M$158,J$9,0),7)</f>
        <v>6.1418926000000003</v>
      </c>
      <c r="K24" s="273">
        <f>ROUND(VLOOKUP($E24,'BDEW-Standard'!$B$3:$M$158,K$9,0),7)</f>
        <v>9.4704399999999994E-2</v>
      </c>
      <c r="L24" s="336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7">
        <f t="shared" si="1"/>
        <v>0.97016180224521154</v>
      </c>
      <c r="R24" s="274">
        <f>ROUND(VLOOKUP(MID($E24,4,3),'Wochentag F(WT)'!$B$7:$J$22,R$9,0),4)</f>
        <v>1</v>
      </c>
      <c r="S24" s="274">
        <f>ROUND(VLOOKUP(MID($E24,4,3),'Wochentag F(WT)'!$B$7:$J$22,S$9,0),4)</f>
        <v>1</v>
      </c>
      <c r="T24" s="274">
        <f>ROUND(VLOOKUP(MID($E24,4,3),'Wochentag F(WT)'!$B$7:$J$22,T$9,0),4)</f>
        <v>1</v>
      </c>
      <c r="U24" s="274">
        <f>ROUND(VLOOKUP(MID($E24,4,3),'Wochentag F(WT)'!$B$7:$J$22,U$9,0),4)</f>
        <v>1</v>
      </c>
      <c r="V24" s="274">
        <f>ROUND(VLOOKUP(MID($E24,4,3),'Wochentag F(WT)'!$B$7:$J$22,V$9,0),4)</f>
        <v>1</v>
      </c>
      <c r="W24" s="274">
        <f>ROUND(VLOOKUP(MID($E24,4,3),'Wochentag F(WT)'!$B$7:$J$22,W$9,0),4)</f>
        <v>1</v>
      </c>
      <c r="X24" s="275">
        <f t="shared" si="2"/>
        <v>1</v>
      </c>
      <c r="Y24" s="292"/>
      <c r="Z24" s="210"/>
    </row>
    <row r="25" spans="2:26" s="142" customFormat="1">
      <c r="B25" s="143">
        <v>14</v>
      </c>
      <c r="C25" s="144" t="str">
        <f t="shared" si="0"/>
        <v>Stadtwerke Merseburg GmbH</v>
      </c>
      <c r="D25" s="62" t="s">
        <v>247</v>
      </c>
      <c r="E25" s="164" t="s">
        <v>68</v>
      </c>
      <c r="F25" s="296" t="str">
        <f>VLOOKUP($E25,'BDEW-Standard'!$B$3:$M$158,F$9,0)</f>
        <v>C24</v>
      </c>
      <c r="H25" s="273">
        <f>ROUND(VLOOKUP($E25,'BDEW-Standard'!$B$3:$M$158,H$9,0),7)</f>
        <v>2.4859160999999999</v>
      </c>
      <c r="I25" s="273">
        <f>ROUND(VLOOKUP($E25,'BDEW-Standard'!$B$3:$M$158,I$9,0),7)</f>
        <v>-35.043597800000001</v>
      </c>
      <c r="J25" s="273">
        <f>ROUND(VLOOKUP($E25,'BDEW-Standard'!$B$3:$M$158,J$9,0),7)</f>
        <v>6.2818214000000001</v>
      </c>
      <c r="K25" s="273">
        <f>ROUND(VLOOKUP($E25,'BDEW-Standard'!$B$3:$M$158,K$9,0),7)</f>
        <v>0.13178339999999999</v>
      </c>
      <c r="L25" s="336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7">
        <f t="shared" si="1"/>
        <v>1.0293590127680663</v>
      </c>
      <c r="R25" s="274">
        <f>ROUND(VLOOKUP(MID($E25,4,3),'Wochentag F(WT)'!$B$7:$J$22,R$9,0),4)</f>
        <v>1</v>
      </c>
      <c r="S25" s="274">
        <f>ROUND(VLOOKUP(MID($E25,4,3),'Wochentag F(WT)'!$B$7:$J$22,S$9,0),4)</f>
        <v>1</v>
      </c>
      <c r="T25" s="274">
        <f>ROUND(VLOOKUP(MID($E25,4,3),'Wochentag F(WT)'!$B$7:$J$22,T$9,0),4)</f>
        <v>1</v>
      </c>
      <c r="U25" s="274">
        <f>ROUND(VLOOKUP(MID($E25,4,3),'Wochentag F(WT)'!$B$7:$J$22,U$9,0),4)</f>
        <v>1</v>
      </c>
      <c r="V25" s="274">
        <f>ROUND(VLOOKUP(MID($E25,4,3),'Wochentag F(WT)'!$B$7:$J$22,V$9,0),4)</f>
        <v>1</v>
      </c>
      <c r="W25" s="274">
        <f>ROUND(VLOOKUP(MID($E25,4,3),'Wochentag F(WT)'!$B$7:$J$22,W$9,0),4)</f>
        <v>1</v>
      </c>
      <c r="X25" s="275">
        <f t="shared" si="2"/>
        <v>1</v>
      </c>
      <c r="Y25" s="292"/>
      <c r="Z25" s="210"/>
    </row>
    <row r="26" spans="2:26" s="142" customFormat="1">
      <c r="B26" s="143">
        <v>15</v>
      </c>
      <c r="C26" s="144" t="str">
        <f t="shared" si="0"/>
        <v>Stadtwerke Merseburg GmbH</v>
      </c>
      <c r="D26" s="62"/>
      <c r="E26" s="164"/>
      <c r="F26" s="296"/>
      <c r="H26" s="273"/>
      <c r="I26" s="273"/>
      <c r="J26" s="273"/>
      <c r="K26" s="273"/>
      <c r="L26" s="336"/>
      <c r="M26" s="273"/>
      <c r="N26" s="273"/>
      <c r="O26" s="273"/>
      <c r="P26" s="273"/>
      <c r="Q26" s="337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Stadtwerke Merseburg GmbH</v>
      </c>
      <c r="D27" s="62"/>
      <c r="E27" s="165"/>
      <c r="F27" s="296"/>
      <c r="H27" s="276"/>
      <c r="I27" s="276"/>
      <c r="J27" s="276"/>
      <c r="K27" s="276"/>
      <c r="L27" s="336"/>
      <c r="M27" s="276"/>
      <c r="N27" s="276"/>
      <c r="O27" s="276"/>
      <c r="P27" s="276"/>
      <c r="Q27" s="338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Stadtwerke Merseburg GmbH</v>
      </c>
      <c r="D28" s="62"/>
      <c r="E28" s="165"/>
      <c r="F28" s="296"/>
      <c r="H28" s="276"/>
      <c r="I28" s="276"/>
      <c r="J28" s="276"/>
      <c r="K28" s="276"/>
      <c r="L28" s="336"/>
      <c r="M28" s="276"/>
      <c r="N28" s="276"/>
      <c r="O28" s="276"/>
      <c r="P28" s="276"/>
      <c r="Q28" s="338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Stadtwerke Merseburg GmbH</v>
      </c>
      <c r="D29" s="62"/>
      <c r="E29" s="165"/>
      <c r="F29" s="296"/>
      <c r="H29" s="276"/>
      <c r="I29" s="276"/>
      <c r="J29" s="276"/>
      <c r="K29" s="276"/>
      <c r="L29" s="336"/>
      <c r="M29" s="276"/>
      <c r="N29" s="276"/>
      <c r="O29" s="276"/>
      <c r="P29" s="276"/>
      <c r="Q29" s="338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Stadtwerke Merseburg GmbH</v>
      </c>
      <c r="D30" s="62"/>
      <c r="E30" s="165"/>
      <c r="F30" s="296"/>
      <c r="H30" s="276"/>
      <c r="I30" s="276"/>
      <c r="J30" s="276"/>
      <c r="K30" s="276"/>
      <c r="L30" s="336"/>
      <c r="M30" s="276"/>
      <c r="N30" s="276"/>
      <c r="O30" s="276"/>
      <c r="P30" s="276"/>
      <c r="Q30" s="338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Stadtwerke Merseburg GmbH</v>
      </c>
      <c r="D31" s="62"/>
      <c r="E31" s="165"/>
      <c r="F31" s="296"/>
      <c r="H31" s="276"/>
      <c r="I31" s="276"/>
      <c r="J31" s="276"/>
      <c r="K31" s="276"/>
      <c r="L31" s="336"/>
      <c r="M31" s="276"/>
      <c r="N31" s="276"/>
      <c r="O31" s="276"/>
      <c r="P31" s="276"/>
      <c r="Q31" s="338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Stadtwerke Merseburg GmbH</v>
      </c>
      <c r="D32" s="62"/>
      <c r="E32" s="165"/>
      <c r="F32" s="296"/>
      <c r="H32" s="276"/>
      <c r="I32" s="276"/>
      <c r="J32" s="276"/>
      <c r="K32" s="276"/>
      <c r="L32" s="336"/>
      <c r="M32" s="276"/>
      <c r="N32" s="276"/>
      <c r="O32" s="276"/>
      <c r="P32" s="276"/>
      <c r="Q32" s="338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Stadtwerke Merseburg GmbH</v>
      </c>
      <c r="D33" s="62"/>
      <c r="E33" s="165"/>
      <c r="F33" s="296"/>
      <c r="H33" s="276"/>
      <c r="I33" s="276"/>
      <c r="J33" s="276"/>
      <c r="K33" s="276"/>
      <c r="L33" s="336"/>
      <c r="M33" s="276"/>
      <c r="N33" s="276"/>
      <c r="O33" s="276"/>
      <c r="P33" s="276"/>
      <c r="Q33" s="338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Stadtwerke Merseburg GmbH</v>
      </c>
      <c r="D34" s="62"/>
      <c r="E34" s="165"/>
      <c r="F34" s="296"/>
      <c r="H34" s="276"/>
      <c r="I34" s="276"/>
      <c r="J34" s="276"/>
      <c r="K34" s="276"/>
      <c r="L34" s="336"/>
      <c r="M34" s="276"/>
      <c r="N34" s="276"/>
      <c r="O34" s="276"/>
      <c r="P34" s="276"/>
      <c r="Q34" s="338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Stadtwerke Merseburg GmbH</v>
      </c>
      <c r="D35" s="62"/>
      <c r="E35" s="165"/>
      <c r="F35" s="296"/>
      <c r="H35" s="276"/>
      <c r="I35" s="276"/>
      <c r="J35" s="276"/>
      <c r="K35" s="276"/>
      <c r="L35" s="336"/>
      <c r="M35" s="276"/>
      <c r="N35" s="276"/>
      <c r="O35" s="276"/>
      <c r="P35" s="276"/>
      <c r="Q35" s="338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Stadtwerke Merseburg GmbH</v>
      </c>
      <c r="D36" s="62"/>
      <c r="E36" s="165"/>
      <c r="F36" s="296"/>
      <c r="H36" s="276"/>
      <c r="I36" s="276"/>
      <c r="J36" s="276"/>
      <c r="K36" s="276"/>
      <c r="L36" s="336"/>
      <c r="M36" s="276"/>
      <c r="N36" s="276"/>
      <c r="O36" s="276"/>
      <c r="P36" s="276"/>
      <c r="Q36" s="338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Stadtwerke Merseburg GmbH</v>
      </c>
      <c r="D37" s="62"/>
      <c r="E37" s="165"/>
      <c r="F37" s="296"/>
      <c r="H37" s="276"/>
      <c r="I37" s="276"/>
      <c r="J37" s="276"/>
      <c r="K37" s="276"/>
      <c r="L37" s="336"/>
      <c r="M37" s="276"/>
      <c r="N37" s="276"/>
      <c r="O37" s="276"/>
      <c r="P37" s="276"/>
      <c r="Q37" s="338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Stadtwerke Merseburg GmbH</v>
      </c>
      <c r="D38" s="62"/>
      <c r="E38" s="165"/>
      <c r="F38" s="296"/>
      <c r="H38" s="276"/>
      <c r="I38" s="276"/>
      <c r="J38" s="276"/>
      <c r="K38" s="276"/>
      <c r="L38" s="336"/>
      <c r="M38" s="276"/>
      <c r="N38" s="276"/>
      <c r="O38" s="276"/>
      <c r="P38" s="276"/>
      <c r="Q38" s="338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Stadtwerke Merseburg GmbH</v>
      </c>
      <c r="D39" s="62"/>
      <c r="E39" s="165"/>
      <c r="F39" s="296"/>
      <c r="H39" s="276"/>
      <c r="I39" s="276"/>
      <c r="J39" s="276"/>
      <c r="K39" s="276"/>
      <c r="L39" s="336"/>
      <c r="M39" s="276"/>
      <c r="N39" s="276"/>
      <c r="O39" s="276"/>
      <c r="P39" s="276"/>
      <c r="Q39" s="338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Stadtwerke Merseburg GmbH</v>
      </c>
      <c r="D40" s="62"/>
      <c r="E40" s="165"/>
      <c r="F40" s="296"/>
      <c r="H40" s="276"/>
      <c r="I40" s="276"/>
      <c r="J40" s="276"/>
      <c r="K40" s="276"/>
      <c r="L40" s="336"/>
      <c r="M40" s="276"/>
      <c r="N40" s="276"/>
      <c r="O40" s="276"/>
      <c r="P40" s="276"/>
      <c r="Q40" s="338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Stadtwerke Merseburg GmbH</v>
      </c>
      <c r="D41" s="62"/>
      <c r="E41" s="165"/>
      <c r="F41" s="296"/>
      <c r="H41" s="276"/>
      <c r="I41" s="276"/>
      <c r="J41" s="276"/>
      <c r="K41" s="276"/>
      <c r="L41" s="336"/>
      <c r="M41" s="276"/>
      <c r="N41" s="276"/>
      <c r="O41" s="276"/>
      <c r="P41" s="276"/>
      <c r="Q41" s="338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2" priority="12">
      <formula>ISERROR(F11)</formula>
    </cfRule>
  </conditionalFormatting>
  <conditionalFormatting sqref="Y12:Y41 E24:F41 F12:F23">
    <cfRule type="duplicateValues" dxfId="11" priority="34"/>
  </conditionalFormatting>
  <conditionalFormatting sqref="L11:L41">
    <cfRule type="expression" dxfId="10" priority="3">
      <formula>ISERROR(L11)</formula>
    </cfRule>
  </conditionalFormatting>
  <conditionalFormatting sqref="Q11:Q41">
    <cfRule type="expression" dxfId="9" priority="2">
      <formula>ISERROR(Q11)</formula>
    </cfRule>
  </conditionalFormatting>
  <conditionalFormatting sqref="E12:E23">
    <cfRule type="duplicateValues" dxfId="8" priority="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5 F12:P25 G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Stadtwerke Merseburg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Stadtwerke Merseburg GmbH</v>
      </c>
      <c r="D5" s="37"/>
      <c r="E5" s="76"/>
      <c r="F5" s="76"/>
      <c r="G5" s="76"/>
      <c r="I5" s="76"/>
      <c r="J5" s="76"/>
      <c r="K5" s="76"/>
      <c r="L5" s="76"/>
      <c r="M5" s="88" t="s">
        <v>503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9 8 7 0 0 7 9 7 0 0 0 0 1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578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453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3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540</v>
      </c>
    </row>
    <row r="2" spans="1:16">
      <c r="A2" s="233"/>
      <c r="B2" s="232" t="s">
        <v>455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Otto, Michael</cp:lastModifiedBy>
  <cp:lastPrinted>2015-03-20T22:59:10Z</cp:lastPrinted>
  <dcterms:created xsi:type="dcterms:W3CDTF">2015-01-15T05:25:41Z</dcterms:created>
  <dcterms:modified xsi:type="dcterms:W3CDTF">2023-12-07T09:57:45Z</dcterms:modified>
</cp:coreProperties>
</file>