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Netzvertrieb\EDM\Fragebogen_Systemprüfung\"/>
    </mc:Choice>
  </mc:AlternateContent>
  <bookViews>
    <workbookView xWindow="240" yWindow="1035" windowWidth="15600" windowHeight="633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5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I21" i="18"/>
  <c r="N21" i="18"/>
  <c r="D56" i="18"/>
  <c r="J55" i="18" s="1"/>
  <c r="H21" i="18"/>
  <c r="F21" i="18"/>
  <c r="K21" i="18"/>
  <c r="M21" i="18"/>
  <c r="L21" i="18"/>
  <c r="E31" i="18"/>
  <c r="D66" i="18"/>
  <c r="K65" i="18" s="1"/>
  <c r="L65" i="18"/>
  <c r="L55" i="18"/>
  <c r="E21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I55" i="18"/>
  <c r="H55" i="18"/>
  <c r="K55" i="18"/>
  <c r="N55" i="18"/>
  <c r="F55" i="18"/>
  <c r="E55" i="18" s="1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5" i="7" l="1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P25" i="7"/>
  <c r="L25" i="7"/>
  <c r="H25" i="7"/>
  <c r="N24" i="7"/>
  <c r="J24" i="7"/>
  <c r="P23" i="7"/>
  <c r="L23" i="7"/>
  <c r="F25" i="7"/>
  <c r="K23" i="7"/>
  <c r="M22" i="7"/>
  <c r="O21" i="7"/>
  <c r="F21" i="7"/>
  <c r="I20" i="7"/>
  <c r="K19" i="7"/>
  <c r="M18" i="7"/>
  <c r="O17" i="7"/>
  <c r="F17" i="7"/>
  <c r="I16" i="7"/>
  <c r="K15" i="7"/>
  <c r="M14" i="7"/>
  <c r="O13" i="7"/>
  <c r="F13" i="7"/>
  <c r="I12" i="7"/>
  <c r="P15" i="7"/>
  <c r="J14" i="7"/>
  <c r="N12" i="7"/>
  <c r="O25" i="7"/>
  <c r="I22" i="7"/>
  <c r="M20" i="7"/>
  <c r="F19" i="7"/>
  <c r="O15" i="7"/>
  <c r="M12" i="7"/>
  <c r="M24" i="7"/>
  <c r="H23" i="7"/>
  <c r="J22" i="7"/>
  <c r="L21" i="7"/>
  <c r="N20" i="7"/>
  <c r="P19" i="7"/>
  <c r="H19" i="7"/>
  <c r="J18" i="7"/>
  <c r="L17" i="7"/>
  <c r="N16" i="7"/>
  <c r="H15" i="7"/>
  <c r="L13" i="7"/>
  <c r="I24" i="7"/>
  <c r="F23" i="7"/>
  <c r="K21" i="7"/>
  <c r="I18" i="7"/>
  <c r="M16" i="7"/>
  <c r="I14" i="7"/>
  <c r="K25" i="7"/>
  <c r="O23" i="7"/>
  <c r="N22" i="7"/>
  <c r="P21" i="7"/>
  <c r="H21" i="7"/>
  <c r="J20" i="7"/>
  <c r="L19" i="7"/>
  <c r="N18" i="7"/>
  <c r="P17" i="7"/>
  <c r="H17" i="7"/>
  <c r="J16" i="7"/>
  <c r="L15" i="7"/>
  <c r="N14" i="7"/>
  <c r="P13" i="7"/>
  <c r="H13" i="7"/>
  <c r="J12" i="7"/>
  <c r="O19" i="7"/>
  <c r="K17" i="7"/>
  <c r="F15" i="7"/>
  <c r="K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<sst xmlns="http://schemas.openxmlformats.org/spreadsheetml/2006/main" count="1374" uniqueCount="677">
  <si>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</si>
  <si>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</si>
  <si>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</si>
  <si>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</si>
  <si>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</si>
  <si>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</si>
  <si>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</si>
  <si>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</si>
  <si>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</si>
  <si>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</si>
  <si>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</si>
  <si>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</si>
  <si>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</si>
  <si>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</si>
  <si>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</si>
  <si>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</si>
  <si>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</si>
  <si>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</si>
  <si>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</si>
  <si>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</si>
  <si>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</si>
  <si>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</si>
  <si>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</si>
  <si>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</si>
  <si>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</si>
  <si>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</si>
  <si>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</si>
  <si>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</si>
  <si>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</si>
  <si>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</si>
  <si>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</si>
  <si>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</si>
  <si>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</si>
  <si>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</si>
  <si>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</si>
  <si>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</si>
  <si>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</si>
  <si>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</si>
  <si>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</si>
  <si>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</si>
  <si>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</si>
  <si>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</si>
  <si>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</si>
  <si>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</si>
  <si>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</si>
  <si>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</si>
  <si>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</si>
  <si>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</si>
  <si>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</si>
  <si>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</si>
  <si>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</si>
  <si>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</si>
  <si>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</si>
  <si>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</si>
  <si>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</si>
  <si>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</si>
  <si>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</si>
  <si>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</si>
  <si>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</si>
  <si>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</si>
  <si>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</si>
  <si>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</si>
  <si>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</si>
  <si>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</si>
  <si>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</si>
  <si>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</si>
  <si>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</si>
  <si>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</si>
  <si>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</si>
  <si>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</si>
  <si>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</si>
  <si>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</si>
  <si>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</si>
  <si>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</si>
  <si>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</si>
  <si>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</si>
  <si>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</si>
  <si>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</si>
  <si>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</si>
  <si>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</si>
  <si>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</si>
  <si>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</si>
  <si>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</si>
  <si>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</si>
  <si>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</si>
  <si>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</si>
  <si>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</si>
  <si>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</si>
  <si>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</si>
  <si>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</si>
  <si>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</si>
  <si>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</si>
  <si>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</si>
  <si>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</si>
  <si>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</si>
  <si>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</si>
  <si>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</si>
  <si>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</si>
  <si>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</si>
  <si>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</si>
  <si>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</si>
  <si>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</si>
  <si>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</si>
  <si>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</si>
  <si>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</si>
  <si>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</si>
  <si>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</si>
  <si>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</si>
  <si>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</si>
  <si>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</si>
  <si>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</si>
  <si>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</si>
  <si>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</si>
  <si>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</si>
  <si>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</si>
  <si>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</si>
  <si>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</si>
  <si>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</si>
  <si>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</si>
  <si>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</si>
  <si>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</si>
  <si>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</si>
  <si>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</si>
  <si>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</si>
  <si>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</si>
  <si>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</si>
  <si>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</si>
  <si>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</si>
  <si>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</si>
  <si>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</si>
  <si>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</si>
  <si>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</si>
  <si>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</si>
  <si>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</si>
  <si>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</si>
  <si>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</si>
  <si>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</si>
  <si>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</si>
  <si>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</si>
  <si>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</si>
  <si>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</si>
  <si>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</si>
  <si>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</si>
  <si>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</si>
  <si>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</si>
  <si>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</si>
  <si>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</si>
  <si>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</si>
  <si>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</si>
  <si>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</si>
  <si>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</si>
  <si>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</si>
  <si>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</si>
  <si>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</si>
  <si>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</si>
  <si>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</si>
  <si>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</si>
  <si>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</si>
  <si>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</si>
  <si>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</si>
  <si>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</si>
  <si>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</si>
  <si>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</si>
  <si>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</si>
  <si>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</si>
  <si>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</si>
  <si>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</si>
  <si>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</si>
  <si>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</si>
  <si>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</si>
  <si>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</si>
  <si>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</si>
  <si>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</si>
  <si>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</si>
  <si>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</si>
  <si>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</si>
  <si>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</si>
  <si>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</si>
  <si>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</si>
  <si>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</si>
  <si>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</si>
  <si>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</si>
  <si>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</si>
  <si>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</si>
  <si>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</si>
  <si>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</si>
  <si>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</si>
  <si>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</si>
  <si>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</si>
  <si>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</si>
  <si>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</si>
  <si>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</si>
  <si>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</si>
  <si>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</si>
  <si>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</si>
  <si>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</si>
  <si>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</si>
  <si>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</si>
  <si>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</si>
  <si>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</si>
  <si>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</si>
  <si>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</si>
  <si>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</si>
  <si>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</si>
  <si>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</si>
  <si>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</si>
  <si>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</si>
  <si>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</si>
  <si>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</si>
  <si>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</si>
  <si>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</si>
  <si>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</si>
  <si>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</si>
  <si>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</si>
  <si>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</si>
  <si>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</si>
  <si>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</si>
  <si>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</si>
  <si>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</si>
  <si>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</si>
  <si>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</si>
  <si>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</si>
  <si>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</si>
  <si>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</si>
  <si>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</si>
  <si>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</si>
  <si>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</si>
  <si>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</si>
  <si>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</si>
  <si>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</si>
  <si>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</si>
  <si>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</si>
  <si>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</si>
  <si>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</si>
  <si>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</si>
  <si>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</si>
  <si>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</si>
  <si>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</si>
  <si>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</si>
  <si>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</si>
  <si>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</si>
  <si>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</si>
  <si>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</si>
  <si>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</si>
  <si>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</si>
  <si>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</si>
  <si>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</si>
  <si>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</si>
  <si>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</si>
  <si>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</si>
  <si>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</si>
  <si>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</si>
  <si>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</si>
  <si>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</si>
  <si>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</si>
  <si>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</si>
  <si>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</si>
  <si>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</si>
  <si>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</si>
  <si>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</si>
  <si>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</si>
  <si>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</si>
  <si>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</si>
  <si>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</si>
  <si>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</si>
  <si>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</si>
  <si>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</si>
  <si>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</si>
  <si>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</si>
  <si>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</si>
  <si>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</si>
  <si>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</si>
  <si>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</si>
  <si>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</si>
  <si>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</si>
  <si>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</si>
  <si>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</si>
  <si>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</si>
  <si>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</si>
  <si>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</si>
  <si>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</si>
  <si>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</si>
  <si>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</si>
  <si>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</si>
  <si>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</si>
  <si>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</si>
  <si>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</si>
  <si>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</si>
  <si>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</si>
  <si>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</si>
  <si>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</si>
  <si>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</si>
  <si>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</si>
  <si>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</si>
  <si>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</si>
  <si>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</si>
  <si>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</si>
  <si>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</si>
  <si>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</si>
  <si>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</si>
  <si>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</si>
  <si>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</si>
  <si>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</si>
  <si>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</si>
  <si>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</si>
  <si>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</si>
  <si>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</si>
  <si>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</si>
  <si>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</si>
  <si>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</si>
  <si>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</si>
  <si>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</si>
  <si>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</si>
  <si>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</si>
  <si>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</si>
  <si>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</si>
  <si>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</si>
  <si>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</si>
  <si>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</si>
  <si>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</si>
  <si>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</si>
  <si>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</si>
  <si>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</si>
  <si>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</si>
  <si>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</si>
  <si>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</si>
  <si>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</si>
  <si>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</si>
  <si>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</si>
  <si>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</si>
  <si>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</si>
  <si>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</si>
  <si>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</si>
  <si>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</si>
  <si>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</si>
  <si>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</si>
  <si>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</si>
  <si>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</si>
  <si>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</si>
  <si>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</si>
  <si>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</si>
  <si>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</si>
  <si>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</si>
  <si>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</si>
  <si>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</si>
  <si>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</si>
  <si>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</si>
  <si>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</si>
  <si>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</si>
  <si>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</si>
  <si>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</si>
  <si>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</si>
  <si>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</si>
  <si>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</si>
  <si>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</si>
  <si>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</si>
  <si>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</si>
  <si>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</si>
  <si>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</si>
  <si>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</si>
  <si>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</si>
  <si>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</si>
  <si>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</si>
  <si>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</si>
  <si>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</si>
  <si>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</si>
  <si>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</si>
  <si>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</si>
  <si>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</si>
  <si>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</si>
  <si>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</si>
  <si>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</si>
  <si>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</si>
  <si>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</si>
  <si>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</si>
  <si>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</si>
  <si>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</si>
  <si>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</si>
  <si>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</si>
  <si>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</si>
  <si>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</si>
  <si>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</si>
  <si>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</si>
  <si>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</si>
  <si>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</si>
  <si>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</si>
  <si>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</si>
  <si>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</si>
  <si>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</si>
  <si>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</si>
  <si>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</si>
  <si>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</si>
  <si>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</si>
  <si>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</si>
  <si>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</si>
  <si>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</si>
  <si>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</si>
  <si>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</si>
  <si>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</si>
  <si>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</si>
  <si>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</si>
  <si>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</si>
  <si>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</si>
  <si>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</si>
  <si>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</si>
  <si>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</si>
  <si>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</si>
  <si>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</si>
  <si>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</si>
  <si>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</si>
  <si>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</si>
  <si>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</si>
  <si>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</si>
  <si>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</si>
  <si>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</si>
  <si>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</si>
  <si>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</si>
  <si>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</si>
  <si>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</si>
  <si>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</si>
  <si>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</si>
  <si>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</si>
  <si>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</si>
  <si>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</si>
  <si>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</si>
  <si>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</si>
  <si>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</si>
  <si>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</si>
  <si>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</si>
  <si>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</si>
  <si>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</si>
  <si>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</si>
  <si>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</si>
  <si>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</si>
  <si>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</si>
  <si>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</si>
  <si>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</si>
  <si>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</si>
  <si>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</si>
  <si>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</si>
  <si>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</si>
  <si>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</si>
  <si>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</si>
  <si>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</si>
  <si>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</si>
  <si>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</si>
  <si>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</si>
  <si>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</si>
  <si>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</si>
  <si>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</si>
  <si>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</si>
  <si>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</si>
  <si>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</si>
  <si>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</si>
  <si>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</si>
  <si>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</si>
  <si>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</si>
  <si>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</si>
  <si>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</si>
  <si>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</si>
  <si>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</si>
  <si>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</si>
  <si>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</si>
  <si>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</si>
  <si>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</si>
  <si>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</si>
  <si>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</si>
  <si>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</si>
  <si>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</si>
  <si>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</si>
  <si>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</si>
  <si>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</si>
  <si>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</si>
  <si>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</si>
  <si>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</si>
  <si>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</si>
  <si>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</si>
  <si>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</si>
  <si>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</si>
  <si>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</si>
  <si>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</si>
  <si>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</si>
  <si>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</si>
  <si>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</si>
  <si>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</si>
  <si>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</si>
  <si>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</si>
  <si>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</si>
  <si>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</si>
  <si>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</si>
  <si>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</si>
  <si>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</si>
  <si>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</si>
  <si>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</si>
  <si>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</si>
  <si>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</si>
  <si>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</si>
  <si>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</si>
  <si>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</si>
  <si>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</si>
  <si>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</si>
  <si>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</si>
  <si>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</si>
  <si>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</si>
  <si>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</si>
  <si>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</si>
  <si>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</si>
  <si>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</si>
  <si>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</si>
  <si>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</si>
  <si>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</si>
  <si>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</si>
  <si>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</si>
  <si>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</si>
  <si>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</si>
  <si>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</si>
  <si>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</si>
  <si>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</si>
  <si>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</si>
  <si>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</si>
  <si>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</si>
  <si>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</si>
  <si>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</si>
  <si>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</si>
  <si>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</si>
  <si>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</si>
  <si>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</si>
  <si>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</si>
  <si>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</si>
  <si>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</si>
  <si>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</si>
  <si>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</si>
  <si>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</si>
  <si>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</si>
  <si>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</si>
  <si>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</si>
  <si>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</si>
  <si>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</si>
  <si>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</si>
  <si>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</si>
  <si>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</si>
  <si>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</si>
  <si>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</si>
  <si>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</si>
  <si>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</si>
  <si>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</si>
  <si>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</si>
  <si>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</si>
  <si>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</si>
  <si>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</si>
  <si>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</si>
  <si>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</si>
  <si>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</si>
  <si>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</si>
  <si>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</si>
  <si>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</si>
  <si>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</si>
  <si>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</si>
  <si>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</si>
  <si>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</si>
  <si>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</si>
  <si>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</si>
  <si>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</si>
  <si>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</si>
  <si>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</si>
  <si>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</si>
  <si>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</si>
  <si>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</si>
  <si>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</si>
  <si>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</si>
  <si>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</si>
  <si>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</si>
  <si>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</si>
  <si>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</si>
  <si>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</si>
  <si>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</si>
  <si>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</si>
  <si>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</si>
  <si>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</si>
  <si>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</si>
  <si>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</si>
  <si>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</si>
  <si>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</si>
  <si>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</si>
  <si>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</si>
  <si>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</si>
  <si>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</si>
  <si>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</si>
  <si>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</si>
  <si>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</si>
  <si>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</si>
  <si>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</si>
  <si>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</si>
  <si>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</si>
  <si>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</si>
  <si>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</si>
  <si>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</si>
  <si>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</si>
  <si>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</si>
  <si>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</si>
  <si>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</si>
  <si>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</si>
  <si>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</si>
  <si>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</si>
  <si>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</si>
  <si>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</si>
  <si>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</si>
  <si>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</si>
  <si>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</si>
  <si>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</si>
  <si>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</si>
  <si>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</si>
  <si>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</si>
  <si>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</si>
  <si>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</si>
  <si>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</si>
  <si>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</si>
  <si>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</si>
  <si>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</si>
  <si>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</si>
  <si>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</si>
  <si>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</si>
  <si>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</si>
  <si>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</si>
  <si>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</si>
  <si>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</si>
  <si>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</si>
  <si>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</si>
  <si>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</si>
  <si>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</si>
  <si>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</si>
  <si>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</si>
  <si>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</si>
  <si>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</si>
  <si>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</si>
  <si>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</si>
  <si>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</si>
  <si>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</si>
  <si>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</si>
  <si>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</si>
  <si>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</si>
  <si>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</si>
  <si>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</si>
  <si>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</si>
  <si>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</si>
  <si>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</si>
  <si>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</si>
  <si>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</si>
  <si>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</si>
  <si>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</si>
  <si>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</si>
  <si>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</si>
  <si>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</si>
  <si>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</si>
  <si>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</si>
  <si>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</si>
  <si>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</si>
  <si>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Merseburg GmbH</t>
  </si>
  <si>
    <t>9 8 7 0 0 7 9 7 0 0 0 0 1</t>
  </si>
  <si>
    <t>Große Ritterstraße 9</t>
  </si>
  <si>
    <t>Merseburg</t>
  </si>
  <si>
    <t>Dana Lisker</t>
  </si>
  <si>
    <t>dana.lisker @sg-sas.de</t>
  </si>
  <si>
    <t>03443 2873 765</t>
  </si>
  <si>
    <t>GASPOOLNH7007971</t>
  </si>
  <si>
    <t>Temperaturzone 1</t>
  </si>
  <si>
    <t>DE_GMF04</t>
  </si>
  <si>
    <t>DE_GBA04</t>
  </si>
  <si>
    <t>DE_GBD04</t>
  </si>
  <si>
    <t>DE_GBH04</t>
  </si>
  <si>
    <t>DE_GGA04</t>
  </si>
  <si>
    <t>DE_GGB04</t>
  </si>
  <si>
    <t>DE_GHA04</t>
  </si>
  <si>
    <t>DE_GMK04</t>
  </si>
  <si>
    <t>DE_GKO04</t>
  </si>
  <si>
    <t>DE_GPD04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</si>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</sst>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3"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1" sqref="D3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42552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4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6217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Stadtwerke Merseburg GmbH</v>
      </c>
      <c r="E28" s="38"/>
      <c r="F28" s="11"/>
      <c r="G28" s="2"/>
    </row>
    <row r="29" spans="1:15">
      <c r="B29" s="15"/>
      <c r="C29" s="22" t="s">
        <v>396</v>
      </c>
      <c r="D29" s="45" t="s">
        <v>657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2" priority="3">
      <formula>IF(CELL("Zeile",D30)&lt;$D$25+CELL("Zeile",$D$29),1,0)</formula>
    </cfRule>
  </conditionalFormatting>
  <conditionalFormatting sqref="D30:D48">
    <cfRule type="expression" dxfId="61" priority="2">
      <formula>IF(CELL(D30)&lt;$D$27+27,1,0)</formula>
    </cfRule>
  </conditionalFormatting>
  <conditionalFormatting sqref="D29">
    <cfRule type="expression" dxfId="2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Merseburg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Stadtwerke Merseburg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9 8 7 0 0 7 9 7 0 0 0 0 1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574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665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60" priority="22">
      <formula>IF($D$11="Gaspool",1,0)</formula>
    </cfRule>
  </conditionalFormatting>
  <conditionalFormatting sqref="D48:D62">
    <cfRule type="expression" dxfId="58" priority="18">
      <formula>IF(CELL("Zeile",D48)&lt;$D$46+CELL("Zeile",$D$48),1,0)</formula>
    </cfRule>
  </conditionalFormatting>
  <conditionalFormatting sqref="D49:D62">
    <cfRule type="expression" dxfId="57" priority="17">
      <formula>IF(CELL(D49)&lt;$D$36+27,1,0)</formula>
    </cfRule>
  </conditionalFormatting>
  <conditionalFormatting sqref="D23">
    <cfRule type="expression" dxfId="56" priority="16">
      <formula>IF($D$22=$H$22,1,0)</formula>
    </cfRule>
  </conditionalFormatting>
  <conditionalFormatting sqref="D31">
    <cfRule type="expression" dxfId="55" priority="5">
      <formula>IF($D$18="synthetisch",1,0)</formula>
    </cfRule>
  </conditionalFormatting>
  <conditionalFormatting sqref="D28">
    <cfRule type="expression" dxfId="54" priority="3">
      <formula>IF(AND($D$27=$I$27,$D$26=$H$26),1,0)</formula>
    </cfRule>
  </conditionalFormatting>
  <conditionalFormatting sqref="D26:D28">
    <cfRule type="expression" dxfId="53" priority="6">
      <formula>IF($D$18="analytisch",1,0)</formula>
    </cfRule>
  </conditionalFormatting>
  <conditionalFormatting sqref="D27">
    <cfRule type="expression" dxfId="52" priority="4">
      <formula>IF($D$26="nein",1)</formula>
    </cfRule>
  </conditionalFormatting>
  <conditionalFormatting sqref="D16">
    <cfRule type="expression" dxfId="1" priority="1">
      <formula>IF($D$11="NCG",1,0)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F28" sqref="F28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Merseburg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Stadtwerke Merseburg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9 8 7 0 0 7 9 7 0 0 0 0 1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2" t="str">
        <f>INDEX('SLP-Verfahren'!D48:D62,'SLP-Temp-Gebiet #01'!F10)</f>
        <v>Temperaturzone 1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1" t="s">
        <v>580</v>
      </c>
      <c r="D13" s="341"/>
      <c r="E13" s="341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2" t="s">
        <v>448</v>
      </c>
      <c r="D14" s="342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1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2" t="s">
        <v>388</v>
      </c>
      <c r="D15" s="342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500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10484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10484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3" t="s">
        <v>576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0" priority="28">
      <formula>IF(E$20&lt;=$F$18,1,0)</formula>
    </cfRule>
  </conditionalFormatting>
  <conditionalFormatting sqref="E32:N36">
    <cfRule type="expression" dxfId="49" priority="27">
      <formula>IF(E$30&lt;=$F$28,1,0)</formula>
    </cfRule>
  </conditionalFormatting>
  <conditionalFormatting sqref="E26:F26">
    <cfRule type="expression" dxfId="48" priority="26">
      <formula>IF(E$20&lt;=$F$18,1,0)</formula>
    </cfRule>
  </conditionalFormatting>
  <conditionalFormatting sqref="E26:N26">
    <cfRule type="expression" dxfId="47" priority="25">
      <formula>IF(E$20&lt;=$F$18,1,0)</formula>
    </cfRule>
  </conditionalFormatting>
  <conditionalFormatting sqref="E56:N59">
    <cfRule type="expression" dxfId="46" priority="22">
      <formula>IF(E$54&lt;=$F$52,1,0)</formula>
    </cfRule>
  </conditionalFormatting>
  <conditionalFormatting sqref="E60:N60">
    <cfRule type="expression" dxfId="45" priority="21">
      <formula>IF(E$54&lt;=$F$52,1,0)</formula>
    </cfRule>
  </conditionalFormatting>
  <conditionalFormatting sqref="E66:N68">
    <cfRule type="expression" dxfId="44" priority="15">
      <formula>IF(E$64&lt;=$F$62,1,0)</formula>
    </cfRule>
  </conditionalFormatting>
  <conditionalFormatting sqref="E65:N68 E70:N70">
    <cfRule type="expression" dxfId="43" priority="13">
      <formula>IF(E$64&gt;$F$62,1,0)</formula>
    </cfRule>
  </conditionalFormatting>
  <conditionalFormatting sqref="E56:N60">
    <cfRule type="expression" dxfId="42" priority="12">
      <formula>IF(E$54&gt;$F$52,1,0)</formula>
    </cfRule>
  </conditionalFormatting>
  <conditionalFormatting sqref="E21:N26">
    <cfRule type="expression" dxfId="41" priority="11">
      <formula>IF(E$20&gt;$F$18,1,0)</formula>
    </cfRule>
  </conditionalFormatting>
  <conditionalFormatting sqref="E32:N36">
    <cfRule type="expression" dxfId="40" priority="10">
      <formula>IF(E$30&gt;$F$28,1,0)</formula>
    </cfRule>
  </conditionalFormatting>
  <conditionalFormatting sqref="H11 H8:H9">
    <cfRule type="expression" dxfId="39" priority="9">
      <formula>IF($F$9=1,1,0)</formula>
    </cfRule>
  </conditionalFormatting>
  <conditionalFormatting sqref="E55:N55">
    <cfRule type="expression" dxfId="38" priority="8">
      <formula>IF(E$54&gt;$F$52,1,0)</formula>
    </cfRule>
  </conditionalFormatting>
  <conditionalFormatting sqref="E31:N31">
    <cfRule type="expression" dxfId="37" priority="7">
      <formula>IF(E$30&gt;$F$28,1,0)</formula>
    </cfRule>
  </conditionalFormatting>
  <conditionalFormatting sqref="E70:N70">
    <cfRule type="expression" dxfId="36" priority="6">
      <formula>IF(E$64&lt;=$F$62,1,0)</formula>
    </cfRule>
  </conditionalFormatting>
  <conditionalFormatting sqref="H10">
    <cfRule type="expression" dxfId="35" priority="5">
      <formula>IF($F$9=1,1,0)</formula>
    </cfRule>
  </conditionalFormatting>
  <conditionalFormatting sqref="E69:N69">
    <cfRule type="expression" dxfId="34" priority="2">
      <formula>IF(E$64&lt;=$F$62,1,0)</formula>
    </cfRule>
  </conditionalFormatting>
  <conditionalFormatting sqref="E69:N69">
    <cfRule type="expression" dxfId="33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Merseburg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Stadtwerke Merseburg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9 8 7 0 0 7 9 7 0 0 0 0 1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2">
        <f>INDEX('SLP-Verfahren'!D48:D62,'SLP-Temp-Gebiet #02'!F10)</f>
        <v>0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1" t="s">
        <v>580</v>
      </c>
      <c r="D13" s="341"/>
      <c r="E13" s="341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2" t="s">
        <v>448</v>
      </c>
      <c r="D14" s="342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1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2" t="s">
        <v>388</v>
      </c>
      <c r="D15" s="342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3" t="s">
        <v>576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2" priority="18">
      <formula>IF(E$20&lt;=$F$18,1,0)</formula>
    </cfRule>
  </conditionalFormatting>
  <conditionalFormatting sqref="E32:N36">
    <cfRule type="expression" dxfId="31" priority="17">
      <formula>IF(E$30&lt;=$F$28,1,0)</formula>
    </cfRule>
  </conditionalFormatting>
  <conditionalFormatting sqref="E26:F26">
    <cfRule type="expression" dxfId="30" priority="16">
      <formula>IF(E$20&lt;=$F$18,1,0)</formula>
    </cfRule>
  </conditionalFormatting>
  <conditionalFormatting sqref="E26:N26">
    <cfRule type="expression" dxfId="29" priority="15">
      <formula>IF(E$20&lt;=$F$18,1,0)</formula>
    </cfRule>
  </conditionalFormatting>
  <conditionalFormatting sqref="E56:N59">
    <cfRule type="expression" dxfId="28" priority="14">
      <formula>IF(E$54&lt;=$F$52,1,0)</formula>
    </cfRule>
  </conditionalFormatting>
  <conditionalFormatting sqref="E60:N60">
    <cfRule type="expression" dxfId="27" priority="13">
      <formula>IF(E$54&lt;=$F$52,1,0)</formula>
    </cfRule>
  </conditionalFormatting>
  <conditionalFormatting sqref="E66:N68">
    <cfRule type="expression" dxfId="26" priority="12">
      <formula>IF(E$64&lt;=$F$62,1,0)</formula>
    </cfRule>
  </conditionalFormatting>
  <conditionalFormatting sqref="E65:N68 E70:N70">
    <cfRule type="expression" dxfId="25" priority="11">
      <formula>IF(E$64&gt;$F$62,1,0)</formula>
    </cfRule>
  </conditionalFormatting>
  <conditionalFormatting sqref="E56:N60">
    <cfRule type="expression" dxfId="24" priority="10">
      <formula>IF(E$54&gt;$F$52,1,0)</formula>
    </cfRule>
  </conditionalFormatting>
  <conditionalFormatting sqref="E21:N26">
    <cfRule type="expression" dxfId="23" priority="9">
      <formula>IF(E$20&gt;$F$18,1,0)</formula>
    </cfRule>
  </conditionalFormatting>
  <conditionalFormatting sqref="E32:N36">
    <cfRule type="expression" dxfId="22" priority="8">
      <formula>IF(E$30&gt;$F$28,1,0)</formula>
    </cfRule>
  </conditionalFormatting>
  <conditionalFormatting sqref="H11 H8:H9">
    <cfRule type="expression" dxfId="21" priority="7">
      <formula>IF($F$9=1,1,0)</formula>
    </cfRule>
  </conditionalFormatting>
  <conditionalFormatting sqref="E55:N55">
    <cfRule type="expression" dxfId="20" priority="6">
      <formula>IF(E$54&gt;$F$52,1,0)</formula>
    </cfRule>
  </conditionalFormatting>
  <conditionalFormatting sqref="E31:N31">
    <cfRule type="expression" dxfId="19" priority="5">
      <formula>IF(E$30&gt;$F$28,1,0)</formula>
    </cfRule>
  </conditionalFormatting>
  <conditionalFormatting sqref="E70:N70">
    <cfRule type="expression" dxfId="18" priority="4">
      <formula>IF(E$64&lt;=$F$62,1,0)</formula>
    </cfRule>
  </conditionalFormatting>
  <conditionalFormatting sqref="H10">
    <cfRule type="expression" dxfId="17" priority="3">
      <formula>IF($F$9=1,1,0)</formula>
    </cfRule>
  </conditionalFormatting>
  <conditionalFormatting sqref="E69:N69">
    <cfRule type="expression" dxfId="16" priority="2">
      <formula>IF(E$64&lt;=$F$62,1,0)</formula>
    </cfRule>
  </conditionalFormatting>
  <conditionalFormatting sqref="E69:N69">
    <cfRule type="expression" dxfId="15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A26" sqref="A2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Merseburg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Stadtwerke Merseburg GmbH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9 8 7 0 0 7 9 7 0 0 0 0 1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42644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Merseburg GmbH</v>
      </c>
      <c r="D12" s="62" t="s">
        <v>247</v>
      </c>
      <c r="E12" s="164" t="s">
        <v>4</v>
      </c>
      <c r="F12" s="296" t="str">
        <f>VLOOKUP($E12,'BDEW-Standard'!$B$3:$M$158,F$9,0)</f>
        <v>HK3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6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7">
        <f t="shared" ref="Q12:Q26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Merseburg GmbH</v>
      </c>
      <c r="D13" s="62" t="s">
        <v>247</v>
      </c>
      <c r="E13" s="164" t="s">
        <v>666</v>
      </c>
      <c r="F13" s="296" t="str">
        <f>VLOOKUP($E13,'BDEW-Standard'!$B$3:$M$158,F$9,0)</f>
        <v>MF4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6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7">
        <f t="shared" si="1"/>
        <v>1.0146273685996503</v>
      </c>
      <c r="R13" s="274">
        <f>ROUND(VLOOKUP(MID($E13,4,3),'Wochentag F(WT)'!$B$7:$J$22,R$9,0),4)</f>
        <v>1.0354000000000001</v>
      </c>
      <c r="S13" s="274">
        <f>ROUND(VLOOKUP(MID($E13,4,3),'Wochentag F(WT)'!$B$7:$J$22,S$9,0),4)</f>
        <v>1.0523</v>
      </c>
      <c r="T13" s="274">
        <f>ROUND(VLOOKUP(MID($E13,4,3),'Wochentag F(WT)'!$B$7:$J$22,T$9,0),4)</f>
        <v>1.0448999999999999</v>
      </c>
      <c r="U13" s="274">
        <f>ROUND(VLOOKUP(MID($E13,4,3),'Wochentag F(WT)'!$B$7:$J$22,U$9,0),4)</f>
        <v>1.0494000000000001</v>
      </c>
      <c r="V13" s="274">
        <f>ROUND(VLOOKUP(MID($E13,4,3),'Wochentag F(WT)'!$B$7:$J$22,V$9,0),4)</f>
        <v>0.98850000000000005</v>
      </c>
      <c r="W13" s="274">
        <f>ROUND(VLOOKUP(MID($E13,4,3),'Wochentag F(WT)'!$B$7:$J$22,W$9,0),4)</f>
        <v>0.88600000000000001</v>
      </c>
      <c r="X13" s="275">
        <f t="shared" ref="X13:X26" si="2">7-SUM(R13:W13)</f>
        <v>0.94349999999999934</v>
      </c>
      <c r="Y13" s="292"/>
      <c r="Z13" s="210"/>
    </row>
    <row r="14" spans="2:26" s="142" customFormat="1">
      <c r="B14" s="143">
        <v>3</v>
      </c>
      <c r="C14" s="144" t="str">
        <f t="shared" si="0"/>
        <v>Stadtwerke Merseburg GmbH</v>
      </c>
      <c r="D14" s="62" t="s">
        <v>247</v>
      </c>
      <c r="E14" s="164" t="s">
        <v>667</v>
      </c>
      <c r="F14" s="296" t="str">
        <f>VLOOKUP($E14,'BDEW-Standard'!$B$3:$M$158,F$9,0)</f>
        <v>BA4</v>
      </c>
      <c r="H14" s="273">
        <f>ROUND(VLOOKUP($E14,'BDEW-Standard'!$B$3:$M$158,H$9,0),7)</f>
        <v>0.93158890000000005</v>
      </c>
      <c r="I14" s="273">
        <f>ROUND(VLOOKUP($E14,'BDEW-Standard'!$B$3:$M$158,I$9,0),7)</f>
        <v>-33.35</v>
      </c>
      <c r="J14" s="273">
        <f>ROUND(VLOOKUP($E14,'BDEW-Standard'!$B$3:$M$158,J$9,0),7)</f>
        <v>5.7212303000000002</v>
      </c>
      <c r="K14" s="273">
        <f>ROUND(VLOOKUP($E14,'BDEW-Standard'!$B$3:$M$158,K$9,0),7)</f>
        <v>0.66564939999999995</v>
      </c>
      <c r="L14" s="336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7">
        <f t="shared" si="1"/>
        <v>1.0766391850538448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2" customFormat="1">
      <c r="B15" s="143">
        <v>4</v>
      </c>
      <c r="C15" s="144" t="str">
        <f t="shared" si="0"/>
        <v>Stadtwerke Merseburg GmbH</v>
      </c>
      <c r="D15" s="62" t="s">
        <v>247</v>
      </c>
      <c r="E15" s="164" t="s">
        <v>668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6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7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Stadtwerke Merseburg GmbH</v>
      </c>
      <c r="D16" s="62" t="s">
        <v>247</v>
      </c>
      <c r="E16" s="164" t="s">
        <v>669</v>
      </c>
      <c r="F16" s="296" t="str">
        <f>VLOOKUP($E16,'BDEW-Standard'!$B$3:$M$158,F$9,0)</f>
        <v>BH4</v>
      </c>
      <c r="H16" s="273">
        <f>ROUND(VLOOKUP($E16,'BDEW-Standard'!$B$3:$M$158,H$9,0),7)</f>
        <v>2.4595180999999999</v>
      </c>
      <c r="I16" s="273">
        <f>ROUND(VLOOKUP($E16,'BDEW-Standard'!$B$3:$M$158,I$9,0),7)</f>
        <v>-35.253212400000002</v>
      </c>
      <c r="J16" s="273">
        <f>ROUND(VLOOKUP($E16,'BDEW-Standard'!$B$3:$M$158,J$9,0),7)</f>
        <v>6.0587001000000003</v>
      </c>
      <c r="K16" s="273">
        <f>ROUND(VLOOKUP($E16,'BDEW-Standard'!$B$3:$M$158,K$9,0),7)</f>
        <v>0.16473699999999999</v>
      </c>
      <c r="L16" s="336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7">
        <f t="shared" si="1"/>
        <v>1.043802057143173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2" customFormat="1">
      <c r="B17" s="143">
        <v>6</v>
      </c>
      <c r="C17" s="144" t="str">
        <f t="shared" si="0"/>
        <v>Stadtwerke Merseburg GmbH</v>
      </c>
      <c r="D17" s="62" t="s">
        <v>247</v>
      </c>
      <c r="E17" s="164" t="s">
        <v>670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6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7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Stadtwerke Merseburg GmbH</v>
      </c>
      <c r="D18" s="62" t="s">
        <v>247</v>
      </c>
      <c r="E18" s="164" t="s">
        <v>671</v>
      </c>
      <c r="F18" s="296" t="str">
        <f>VLOOKUP($E18,'BDEW-Standard'!$B$3:$M$158,F$9,0)</f>
        <v>GB4</v>
      </c>
      <c r="H18" s="273">
        <f>ROUND(VLOOKUP($E18,'BDEW-Standard'!$B$3:$M$158,H$9,0),7)</f>
        <v>3.6017736</v>
      </c>
      <c r="I18" s="273">
        <f>ROUND(VLOOKUP($E18,'BDEW-Standard'!$B$3:$M$158,I$9,0),7)</f>
        <v>-37.882536799999997</v>
      </c>
      <c r="J18" s="273">
        <f>ROUND(VLOOKUP($E18,'BDEW-Standard'!$B$3:$M$158,J$9,0),7)</f>
        <v>6.9836070000000001</v>
      </c>
      <c r="K18" s="273">
        <f>ROUND(VLOOKUP($E18,'BDEW-Standard'!$B$3:$M$158,K$9,0),7)</f>
        <v>5.4826199999999999E-2</v>
      </c>
      <c r="L18" s="336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7">
        <f t="shared" si="1"/>
        <v>0.90239375975311864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2" customFormat="1">
      <c r="B19" s="143">
        <v>8</v>
      </c>
      <c r="C19" s="144" t="str">
        <f t="shared" si="0"/>
        <v>Stadtwerke Merseburg GmbH</v>
      </c>
      <c r="D19" s="62" t="s">
        <v>247</v>
      </c>
      <c r="E19" s="164" t="s">
        <v>672</v>
      </c>
      <c r="F19" s="296" t="str">
        <f>VLOOKUP($E19,'BDEW-Standard'!$B$3:$M$158,F$9,0)</f>
        <v>HA4</v>
      </c>
      <c r="H19" s="273">
        <f>ROUND(VLOOKUP($E19,'BDEW-Standard'!$B$3:$M$158,H$9,0),7)</f>
        <v>4.0196902000000003</v>
      </c>
      <c r="I19" s="273">
        <f>ROUND(VLOOKUP($E19,'BDEW-Standard'!$B$3:$M$158,I$9,0),7)</f>
        <v>-37.828203700000003</v>
      </c>
      <c r="J19" s="273">
        <f>ROUND(VLOOKUP($E19,'BDEW-Standard'!$B$3:$M$158,J$9,0),7)</f>
        <v>8.1593368999999996</v>
      </c>
      <c r="K19" s="273">
        <f>ROUND(VLOOKUP($E19,'BDEW-Standard'!$B$3:$M$158,K$9,0),7)</f>
        <v>4.72845E-2</v>
      </c>
      <c r="L19" s="336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7">
        <f t="shared" si="1"/>
        <v>0.86486713303260787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2" customFormat="1">
      <c r="B20" s="143">
        <v>9</v>
      </c>
      <c r="C20" s="144" t="str">
        <f t="shared" si="0"/>
        <v>Stadtwerke Merseburg GmbH</v>
      </c>
      <c r="D20" s="62" t="s">
        <v>247</v>
      </c>
      <c r="E20" s="164" t="s">
        <v>673</v>
      </c>
      <c r="F20" s="296" t="str">
        <f>VLOOKUP($E20,'BDEW-Standard'!$B$3:$M$158,F$9,0)</f>
        <v>MK4</v>
      </c>
      <c r="H20" s="273">
        <f>ROUND(VLOOKUP($E20,'BDEW-Standard'!$B$3:$M$158,H$9,0),7)</f>
        <v>3.1177248</v>
      </c>
      <c r="I20" s="273">
        <f>ROUND(VLOOKUP($E20,'BDEW-Standard'!$B$3:$M$158,I$9,0),7)</f>
        <v>-35.871506199999999</v>
      </c>
      <c r="J20" s="273">
        <f>ROUND(VLOOKUP($E20,'BDEW-Standard'!$B$3:$M$158,J$9,0),7)</f>
        <v>7.5186828999999999</v>
      </c>
      <c r="K20" s="273">
        <f>ROUND(VLOOKUP($E20,'BDEW-Standard'!$B$3:$M$158,K$9,0),7)</f>
        <v>3.4330100000000002E-2</v>
      </c>
      <c r="L20" s="336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7">
        <f t="shared" si="1"/>
        <v>0.9622064996731321</v>
      </c>
      <c r="R20" s="274">
        <f>ROUND(VLOOKUP(MID($E20,4,3),'Wochentag F(WT)'!$B$7:$J$22,R$9,0),4)</f>
        <v>1.0699000000000001</v>
      </c>
      <c r="S20" s="274">
        <f>ROUND(VLOOKUP(MID($E20,4,3),'Wochentag F(WT)'!$B$7:$J$22,S$9,0),4)</f>
        <v>1.0365</v>
      </c>
      <c r="T20" s="274">
        <f>ROUND(VLOOKUP(MID($E20,4,3),'Wochentag F(WT)'!$B$7:$J$22,T$9,0),4)</f>
        <v>0.99329999999999996</v>
      </c>
      <c r="U20" s="274">
        <f>ROUND(VLOOKUP(MID($E20,4,3),'Wochentag F(WT)'!$B$7:$J$22,U$9,0),4)</f>
        <v>0.99480000000000002</v>
      </c>
      <c r="V20" s="274">
        <f>ROUND(VLOOKUP(MID($E20,4,3),'Wochentag F(WT)'!$B$7:$J$22,V$9,0),4)</f>
        <v>1.0659000000000001</v>
      </c>
      <c r="W20" s="274">
        <f>ROUND(VLOOKUP(MID($E20,4,3),'Wochentag F(WT)'!$B$7:$J$22,W$9,0),4)</f>
        <v>0.93620000000000003</v>
      </c>
      <c r="X20" s="275">
        <f t="shared" si="2"/>
        <v>0.90339999999999954</v>
      </c>
      <c r="Y20" s="292"/>
      <c r="Z20" s="210"/>
    </row>
    <row r="21" spans="2:26" s="142" customFormat="1">
      <c r="B21" s="143">
        <v>10</v>
      </c>
      <c r="C21" s="144" t="str">
        <f t="shared" si="0"/>
        <v>Stadtwerke Merseburg GmbH</v>
      </c>
      <c r="D21" s="62" t="s">
        <v>247</v>
      </c>
      <c r="E21" s="164" t="s">
        <v>674</v>
      </c>
      <c r="F21" s="296" t="str">
        <f>VLOOKUP($E21,'BDEW-Standard'!$B$3:$M$158,F$9,0)</f>
        <v>KO4</v>
      </c>
      <c r="H21" s="273">
        <f>ROUND(VLOOKUP($E21,'BDEW-Standard'!$B$3:$M$158,H$9,0),7)</f>
        <v>3.4428942999999999</v>
      </c>
      <c r="I21" s="273">
        <f>ROUND(VLOOKUP($E21,'BDEW-Standard'!$B$3:$M$158,I$9,0),7)</f>
        <v>-36.659050399999998</v>
      </c>
      <c r="J21" s="273">
        <f>ROUND(VLOOKUP($E21,'BDEW-Standard'!$B$3:$M$158,J$9,0),7)</f>
        <v>7.6083226000000002</v>
      </c>
      <c r="K21" s="273">
        <f>ROUND(VLOOKUP($E21,'BDEW-Standard'!$B$3:$M$158,K$9,0),7)</f>
        <v>7.4685000000000001E-2</v>
      </c>
      <c r="L21" s="336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7">
        <f t="shared" si="1"/>
        <v>0.97768382110526542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Stadtwerke Merseburg GmbH</v>
      </c>
      <c r="D22" s="62" t="s">
        <v>247</v>
      </c>
      <c r="E22" s="164" t="s">
        <v>675</v>
      </c>
      <c r="F22" s="296" t="str">
        <f>VLOOKUP($E22,'BDEW-Standard'!$B$3:$M$158,F$9,0)</f>
        <v>PD4</v>
      </c>
      <c r="H22" s="273">
        <f>ROUND(VLOOKUP($E22,'BDEW-Standard'!$B$3:$M$158,H$9,0),7)</f>
        <v>3.85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4.6924300000000002E-2</v>
      </c>
      <c r="L22" s="336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7">
        <f t="shared" si="1"/>
        <v>0.75691065279879233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Stadtwerke Merseburg GmbH</v>
      </c>
      <c r="D23" s="62" t="s">
        <v>247</v>
      </c>
      <c r="E23" s="164" t="s">
        <v>676</v>
      </c>
      <c r="F23" s="296" t="str">
        <f>VLOOKUP($E23,'BDEW-Standard'!$B$3:$M$158,F$9,0)</f>
        <v>WA4</v>
      </c>
      <c r="H23" s="273">
        <f>ROUND(VLOOKUP($E23,'BDEW-Standard'!$B$3:$M$158,H$9,0),7)</f>
        <v>1.0535874999999999</v>
      </c>
      <c r="I23" s="273">
        <f>ROUND(VLOOKUP($E23,'BDEW-Standard'!$B$3:$M$158,I$9,0),7)</f>
        <v>-35.299999999999997</v>
      </c>
      <c r="J23" s="273">
        <f>ROUND(VLOOKUP($E23,'BDEW-Standard'!$B$3:$M$158,J$9,0),7)</f>
        <v>4.8662747</v>
      </c>
      <c r="K23" s="273">
        <f>ROUND(VLOOKUP($E23,'BDEW-Standard'!$B$3:$M$158,K$9,0),7)</f>
        <v>0.68110420000000005</v>
      </c>
      <c r="L23" s="336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7">
        <f t="shared" si="1"/>
        <v>1.0844348950990992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Stadtwerke Merseburg GmbH</v>
      </c>
      <c r="D24" s="62" t="s">
        <v>247</v>
      </c>
      <c r="E24" s="164" t="s">
        <v>58</v>
      </c>
      <c r="F24" s="296" t="str">
        <f>VLOOKUP($E24,'BDEW-Standard'!$B$3:$M$158,F$9,0)</f>
        <v>C14</v>
      </c>
      <c r="H24" s="273">
        <f>ROUND(VLOOKUP($E24,'BDEW-Standard'!$B$3:$M$158,H$9,0),7)</f>
        <v>3.159294</v>
      </c>
      <c r="I24" s="273">
        <f>ROUND(VLOOKUP($E24,'BDEW-Standard'!$B$3:$M$158,I$9,0),7)</f>
        <v>-37.406886</v>
      </c>
      <c r="J24" s="273">
        <f>ROUND(VLOOKUP($E24,'BDEW-Standard'!$B$3:$M$158,J$9,0),7)</f>
        <v>6.1418926000000003</v>
      </c>
      <c r="K24" s="273">
        <f>ROUND(VLOOKUP($E24,'BDEW-Standard'!$B$3:$M$158,K$9,0),7)</f>
        <v>9.4704399999999994E-2</v>
      </c>
      <c r="L24" s="336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7">
        <f t="shared" si="1"/>
        <v>0.97016180224521154</v>
      </c>
      <c r="R24" s="274">
        <f>ROUND(VLOOKUP(MID($E24,4,3),'Wochentag F(WT)'!$B$7:$J$22,R$9,0),4)</f>
        <v>1</v>
      </c>
      <c r="S24" s="274">
        <f>ROUND(VLOOKUP(MID($E24,4,3),'Wochentag F(WT)'!$B$7:$J$22,S$9,0),4)</f>
        <v>1</v>
      </c>
      <c r="T24" s="274">
        <f>ROUND(VLOOKUP(MID($E24,4,3),'Wochentag F(WT)'!$B$7:$J$22,T$9,0),4)</f>
        <v>1</v>
      </c>
      <c r="U24" s="274">
        <f>ROUND(VLOOKUP(MID($E24,4,3),'Wochentag F(WT)'!$B$7:$J$22,U$9,0),4)</f>
        <v>1</v>
      </c>
      <c r="V24" s="274">
        <f>ROUND(VLOOKUP(MID($E24,4,3),'Wochentag F(WT)'!$B$7:$J$22,V$9,0),4)</f>
        <v>1</v>
      </c>
      <c r="W24" s="274">
        <f>ROUND(VLOOKUP(MID($E24,4,3),'Wochentag F(WT)'!$B$7:$J$22,W$9,0),4)</f>
        <v>1</v>
      </c>
      <c r="X24" s="275">
        <f t="shared" si="2"/>
        <v>1</v>
      </c>
      <c r="Y24" s="292"/>
      <c r="Z24" s="210"/>
    </row>
    <row r="25" spans="2:26" s="142" customFormat="1">
      <c r="B25" s="143">
        <v>14</v>
      </c>
      <c r="C25" s="144" t="str">
        <f t="shared" si="0"/>
        <v>Stadtwerke Merseburg GmbH</v>
      </c>
      <c r="D25" s="62" t="s">
        <v>247</v>
      </c>
      <c r="E25" s="164" t="s">
        <v>68</v>
      </c>
      <c r="F25" s="296" t="str">
        <f>VLOOKUP($E25,'BDEW-Standard'!$B$3:$M$158,F$9,0)</f>
        <v>C24</v>
      </c>
      <c r="H25" s="273">
        <f>ROUND(VLOOKUP($E25,'BDEW-Standard'!$B$3:$M$158,H$9,0),7)</f>
        <v>2.4859160999999999</v>
      </c>
      <c r="I25" s="273">
        <f>ROUND(VLOOKUP($E25,'BDEW-Standard'!$B$3:$M$158,I$9,0),7)</f>
        <v>-35.043597800000001</v>
      </c>
      <c r="J25" s="273">
        <f>ROUND(VLOOKUP($E25,'BDEW-Standard'!$B$3:$M$158,J$9,0),7)</f>
        <v>6.2818214000000001</v>
      </c>
      <c r="K25" s="273">
        <f>ROUND(VLOOKUP($E25,'BDEW-Standard'!$B$3:$M$158,K$9,0),7)</f>
        <v>0.13178339999999999</v>
      </c>
      <c r="L25" s="336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7">
        <f t="shared" si="1"/>
        <v>1.0293590127680663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Stadtwerke Merseburg GmbH</v>
      </c>
      <c r="D26" s="62"/>
      <c r="E26" s="164"/>
      <c r="F26" s="296"/>
      <c r="H26" s="273"/>
      <c r="I26" s="273"/>
      <c r="J26" s="273"/>
      <c r="K26" s="273"/>
      <c r="L26" s="336"/>
      <c r="M26" s="273"/>
      <c r="N26" s="273"/>
      <c r="O26" s="273"/>
      <c r="P26" s="273"/>
      <c r="Q26" s="337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Stadtwerke Merseburg GmbH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Merseburg GmbH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Merseburg GmbH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Merseburg GmbH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Merseburg GmbH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Merseburg GmbH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Merseburg GmbH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Merseburg GmbH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Merseburg GmbH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Merseburg GmbH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Merseburg GmbH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Merseburg GmbH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Merseburg GmbH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Merseburg GmbH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Merseburg GmbH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4" priority="12">
      <formula>ISERROR(F11)</formula>
    </cfRule>
  </conditionalFormatting>
  <conditionalFormatting sqref="Y12:Y41 E24:F41 F12:F23">
    <cfRule type="duplicateValues" dxfId="13" priority="34"/>
  </conditionalFormatting>
  <conditionalFormatting sqref="L11:L41">
    <cfRule type="expression" dxfId="12" priority="3">
      <formula>ISERROR(L11)</formula>
    </cfRule>
  </conditionalFormatting>
  <conditionalFormatting sqref="Q11:Q41">
    <cfRule type="expression" dxfId="11" priority="2">
      <formula>ISERROR(Q11)</formula>
    </cfRule>
  </conditionalFormatting>
  <conditionalFormatting sqref="E12:E23">
    <cfRule type="duplicateValues" dxfId="0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Merseburg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Stadtwerke Merseburg GmbH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9 8 7 0 0 7 9 7 0 0 0 0 1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458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49" t="s">
        <v>579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8" priority="9">
      <formula>IF(E$11="NB",1,0)</formula>
    </cfRule>
  </conditionalFormatting>
  <conditionalFormatting sqref="F12:L33">
    <cfRule type="expression" dxfId="7" priority="6">
      <formula>IF($E12=1,1,0)</formula>
    </cfRule>
  </conditionalFormatting>
  <conditionalFormatting sqref="M12:AD33">
    <cfRule type="expression" dxfId="6" priority="3">
      <formula>IF(M$11=1,1)</formula>
    </cfRule>
  </conditionalFormatting>
  <conditionalFormatting sqref="M9:AD10">
    <cfRule type="expression" dxfId="5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3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1" t="s">
        <v>248</v>
      </c>
      <c r="B3" s="234" t="s">
        <v>86</v>
      </c>
      <c r="C3" s="235"/>
      <c r="D3" s="353" t="s">
        <v>457</v>
      </c>
      <c r="E3" s="354"/>
      <c r="F3" s="354"/>
      <c r="G3" s="354"/>
      <c r="H3" s="354"/>
      <c r="I3" s="354"/>
      <c r="J3" s="355"/>
      <c r="K3" s="236"/>
      <c r="L3" s="236"/>
      <c r="M3" s="236"/>
      <c r="N3" s="236"/>
      <c r="O3" s="237"/>
      <c r="P3" s="236"/>
    </row>
    <row r="4" spans="1:16" ht="20.100000000000001" customHeight="1">
      <c r="A4" s="352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4" priority="2" stopIfTrue="1" operator="equal">
      <formula>$M7</formula>
    </cfRule>
  </conditionalFormatting>
  <conditionalFormatting sqref="D9:J9">
    <cfRule type="cellIs" dxfId="3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Otto, Michael</cp:lastModifiedBy>
  <cp:lastPrinted>2015-03-20T22:59:10Z</cp:lastPrinted>
  <dcterms:created xsi:type="dcterms:W3CDTF">2015-01-15T05:25:41Z</dcterms:created>
  <dcterms:modified xsi:type="dcterms:W3CDTF">2017-04-12T13:52:20Z</dcterms:modified>
</cp:coreProperties>
</file>